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20370" windowHeight="12015"/>
  </bookViews>
  <sheets>
    <sheet name="Salmon" sheetId="1" r:id="rId1"/>
    <sheet name="Lamprey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2" i="2" l="1"/>
  <c r="C21" i="2" l="1"/>
  <c r="C20" i="2"/>
  <c r="C11" i="2"/>
  <c r="C12" i="2"/>
  <c r="C23" i="2" s="1"/>
  <c r="I12" i="1"/>
  <c r="C12" i="1"/>
  <c r="C22" i="2" l="1"/>
  <c r="C27" i="2"/>
  <c r="C28" i="2"/>
  <c r="C29" i="2" s="1"/>
  <c r="C32" i="2" s="1"/>
  <c r="C31" i="2"/>
  <c r="C27" i="1"/>
  <c r="C11" i="1" l="1"/>
  <c r="C23" i="1"/>
  <c r="C21" i="1"/>
  <c r="C22" i="1" l="1"/>
  <c r="C20" i="1"/>
  <c r="C28" i="1" l="1"/>
  <c r="C29" i="1" s="1"/>
  <c r="C32" i="1" s="1"/>
  <c r="C31" i="1"/>
</calcChain>
</file>

<file path=xl/sharedStrings.xml><?xml version="1.0" encoding="utf-8"?>
<sst xmlns="http://schemas.openxmlformats.org/spreadsheetml/2006/main" count="132" uniqueCount="57">
  <si>
    <t>Date of juvenile migration</t>
  </si>
  <si>
    <t>Date of adult return</t>
  </si>
  <si>
    <t>Years spent off-site</t>
  </si>
  <si>
    <t xml:space="preserve">Growth Multiplier </t>
  </si>
  <si>
    <t>1/d</t>
  </si>
  <si>
    <t>Conc in Departing Fish</t>
  </si>
  <si>
    <t>Initial Lipid</t>
  </si>
  <si>
    <t>g lipid / g ww</t>
  </si>
  <si>
    <t>Initial Lipid Norm Conc</t>
  </si>
  <si>
    <t>Return Lipid Norm Conc</t>
  </si>
  <si>
    <t>Return Conc</t>
  </si>
  <si>
    <t>days</t>
  </si>
  <si>
    <t>Depuration effect</t>
  </si>
  <si>
    <t>Growth effect</t>
  </si>
  <si>
    <t>frac</t>
  </si>
  <si>
    <t>Biomass departing</t>
  </si>
  <si>
    <t>Biomass Returning</t>
  </si>
  <si>
    <t>fn growth and mortality</t>
  </si>
  <si>
    <t>fn depuration and growth effect</t>
  </si>
  <si>
    <t>mg/kg lipid</t>
  </si>
  <si>
    <t>multiplier</t>
  </si>
  <si>
    <t>"Off-Site Environment" Intermediate Calculations</t>
  </si>
  <si>
    <t>"Off-Site Environment" Results (passed back to AQUATOX)</t>
  </si>
  <si>
    <t>LogK2 := -0.536 * LogKOW - Log10(Nondissoc) + 0.116 * POWER(WetWt,RB)/LFrac;</t>
  </si>
  <si>
    <t>Nondissoc</t>
  </si>
  <si>
    <t>WetWt</t>
  </si>
  <si>
    <t>LipidFrac</t>
  </si>
  <si>
    <t>g</t>
  </si>
  <si>
    <t>fraction</t>
  </si>
  <si>
    <t>LogKow</t>
  </si>
  <si>
    <t>K2 or Clearance</t>
  </si>
  <si>
    <t>Clearance Rate (K2)</t>
  </si>
  <si>
    <t>Return Lipid</t>
  </si>
  <si>
    <t>(Optional) Clearance Rate Calculator Inputs</t>
  </si>
  <si>
    <t>Time off site</t>
  </si>
  <si>
    <t>from original lipid normalized value.</t>
  </si>
  <si>
    <t>AQUATOX Calculations From Existing Parameters</t>
  </si>
  <si>
    <t>Clearance Rate Calculator Output</t>
  </si>
  <si>
    <t>New Interface Inputs</t>
  </si>
  <si>
    <t>Taken from mean weights</t>
  </si>
  <si>
    <t>Fraction of biomass migrating</t>
  </si>
  <si>
    <t>from original dry weight value.</t>
  </si>
  <si>
    <t>dieldrin</t>
  </si>
  <si>
    <t>chlorpyr</t>
  </si>
  <si>
    <t>ppb</t>
  </si>
  <si>
    <t>ug/kg ww</t>
  </si>
  <si>
    <t>ug / kg lipid</t>
  </si>
  <si>
    <t>pct remains</t>
  </si>
  <si>
    <t>K2=</t>
  </si>
  <si>
    <t>Data Above</t>
  </si>
  <si>
    <t>Off-Site Mortality Frac</t>
  </si>
  <si>
    <t>g/m2</t>
  </si>
  <si>
    <t>Dieldrin</t>
  </si>
  <si>
    <t>Chinook salmon</t>
  </si>
  <si>
    <t>Pacific Lamprey</t>
  </si>
  <si>
    <t>adult</t>
  </si>
  <si>
    <t>juvenile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</si>
</sst>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%"/>
    <numFmt numFmtId="165" formatCode="0.0000000"/>
    <numFmt numFmtId="166" formatCode="0.000%"/>
    <numFmt numFmtId="167" formatCode="0.000000%"/>
    <numFmt numFmtId="168" formatCode="0.000"/>
    <numFmt numFmtId="169" formatCode="0.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16" fontId="4" fillId="0" borderId="0" xfId="0" applyNumberFormat="1" applyFont="1"/>
    <xf numFmtId="9" fontId="4" fillId="0" borderId="0" xfId="0" applyNumberFormat="1" applyFont="1"/>
    <xf numFmtId="2" fontId="4" fillId="0" borderId="0" xfId="0" applyNumberFormat="1" applyFont="1"/>
    <xf numFmtId="164" fontId="4" fillId="0" borderId="0" xfId="1" applyNumberFormat="1" applyFont="1"/>
    <xf numFmtId="0" fontId="5" fillId="0" borderId="0" xfId="0" applyFont="1"/>
    <xf numFmtId="165" fontId="4" fillId="0" borderId="0" xfId="0" applyNumberFormat="1" applyFont="1"/>
    <xf numFmtId="43" fontId="4" fillId="0" borderId="0" xfId="2" applyFont="1"/>
    <xf numFmtId="9" fontId="4" fillId="0" borderId="0" xfId="1" applyFont="1"/>
    <xf numFmtId="166" fontId="4" fillId="0" borderId="0" xfId="1" applyNumberFormat="1" applyFont="1"/>
    <xf numFmtId="167" fontId="4" fillId="0" borderId="0" xfId="1" applyNumberFormat="1" applyFont="1"/>
    <xf numFmtId="0" fontId="4" fillId="0" borderId="0" xfId="0" applyFont="1" applyAlignment="1">
      <alignment horizontal="right"/>
    </xf>
    <xf numFmtId="11" fontId="4" fillId="0" borderId="0" xfId="0" applyNumberFormat="1" applyFont="1"/>
    <xf numFmtId="168" fontId="4" fillId="0" borderId="0" xfId="0" applyNumberFormat="1" applyFont="1"/>
    <xf numFmtId="169" fontId="4" fillId="0" borderId="0" xfId="0" applyNumberFormat="1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10</xdr:row>
      <xdr:rowOff>57150</xdr:rowOff>
    </xdr:from>
    <xdr:to>
      <xdr:col>6</xdr:col>
      <xdr:colOff>542925</xdr:colOff>
      <xdr:row>10</xdr:row>
      <xdr:rowOff>66676</xdr:rowOff>
    </xdr:to>
    <xdr:cxnSp macro="">
      <xdr:nvCxnSpPr>
        <xdr:cNvPr id="3" name="Straight Arrow Connector 2"/>
        <xdr:cNvCxnSpPr/>
      </xdr:nvCxnSpPr>
      <xdr:spPr>
        <a:xfrm>
          <a:off x="4286250" y="1885950"/>
          <a:ext cx="2505075" cy="9526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10</xdr:row>
      <xdr:rowOff>57150</xdr:rowOff>
    </xdr:from>
    <xdr:to>
      <xdr:col>6</xdr:col>
      <xdr:colOff>542925</xdr:colOff>
      <xdr:row>10</xdr:row>
      <xdr:rowOff>66676</xdr:rowOff>
    </xdr:to>
    <xdr:cxnSp macro="">
      <xdr:nvCxnSpPr>
        <xdr:cNvPr id="4" name="Straight Arrow Connector 3"/>
        <xdr:cNvCxnSpPr/>
      </xdr:nvCxnSpPr>
      <xdr:spPr>
        <a:xfrm>
          <a:off x="4406265" y="1832610"/>
          <a:ext cx="2567940" cy="9526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tabSelected="1" workbookViewId="0">
      <selection activeCell="L23" sqref="L23"/>
    </sheetView>
  </sheetViews>
  <sheetFormatPr defaultColWidth="9.140625" defaultRowHeight="14.25" x14ac:dyDescent="0.2"/>
  <cols>
    <col min="1" max="1" width="3.28515625" style="3" customWidth="1"/>
    <col min="2" max="2" width="31.85546875" style="3" customWidth="1"/>
    <col min="3" max="3" width="24.42578125" style="3" bestFit="1" customWidth="1"/>
    <col min="4" max="4" width="11.7109375" style="3" customWidth="1"/>
    <col min="5" max="5" width="13.28515625" style="3" customWidth="1"/>
    <col min="6" max="6" width="9.140625" style="3"/>
    <col min="7" max="7" width="9.140625" style="3" customWidth="1"/>
    <col min="8" max="8" width="15.42578125" style="3" customWidth="1"/>
    <col min="9" max="16384" width="9.140625" style="3"/>
  </cols>
  <sheetData>
    <row r="1" spans="2:12" ht="15" x14ac:dyDescent="0.25">
      <c r="B1" s="2" t="s">
        <v>38</v>
      </c>
      <c r="C1" s="2" t="s">
        <v>53</v>
      </c>
      <c r="H1" s="2" t="s">
        <v>52</v>
      </c>
    </row>
    <row r="2" spans="2:12" ht="8.25" customHeight="1" x14ac:dyDescent="0.2"/>
    <row r="3" spans="2:12" ht="16.5" customHeight="1" x14ac:dyDescent="0.25">
      <c r="B3" s="1" t="s">
        <v>0</v>
      </c>
      <c r="C3" s="4">
        <v>40635</v>
      </c>
      <c r="H3" s="2" t="s">
        <v>33</v>
      </c>
    </row>
    <row r="4" spans="2:12" ht="16.5" customHeight="1" x14ac:dyDescent="0.2">
      <c r="B4" s="3" t="s">
        <v>40</v>
      </c>
      <c r="C4" s="5">
        <v>1</v>
      </c>
    </row>
    <row r="5" spans="2:12" ht="16.5" customHeight="1" x14ac:dyDescent="0.2">
      <c r="B5" s="1" t="s">
        <v>1</v>
      </c>
      <c r="C5" s="4">
        <v>40665</v>
      </c>
      <c r="H5" s="3" t="s">
        <v>24</v>
      </c>
      <c r="I5" s="3">
        <v>1</v>
      </c>
      <c r="J5" s="3" t="s">
        <v>28</v>
      </c>
    </row>
    <row r="6" spans="2:12" ht="16.5" customHeight="1" x14ac:dyDescent="0.2">
      <c r="B6" s="1" t="s">
        <v>2</v>
      </c>
      <c r="C6" s="3">
        <v>4</v>
      </c>
      <c r="H6" s="3" t="s">
        <v>25</v>
      </c>
      <c r="I6" s="3">
        <v>4000</v>
      </c>
      <c r="J6" s="3" t="s">
        <v>27</v>
      </c>
      <c r="K6" s="3">
        <v>25</v>
      </c>
      <c r="L6" s="3" t="s">
        <v>27</v>
      </c>
    </row>
    <row r="7" spans="2:12" ht="16.5" customHeight="1" x14ac:dyDescent="0.2">
      <c r="B7" s="1" t="s">
        <v>50</v>
      </c>
      <c r="C7" s="3">
        <v>0.7</v>
      </c>
      <c r="D7" s="3" t="s">
        <v>14</v>
      </c>
      <c r="H7" s="3" t="s">
        <v>26</v>
      </c>
      <c r="I7" s="5">
        <v>0.11</v>
      </c>
      <c r="J7" s="3" t="s">
        <v>7</v>
      </c>
    </row>
    <row r="8" spans="2:12" ht="16.5" customHeight="1" x14ac:dyDescent="0.2">
      <c r="H8" s="3" t="s">
        <v>29</v>
      </c>
      <c r="I8" s="3">
        <v>5</v>
      </c>
    </row>
    <row r="9" spans="2:12" ht="16.5" customHeight="1" x14ac:dyDescent="0.25">
      <c r="B9" s="2" t="s">
        <v>36</v>
      </c>
      <c r="I9" s="5"/>
    </row>
    <row r="10" spans="2:12" ht="5.25" customHeight="1" x14ac:dyDescent="0.2"/>
    <row r="11" spans="2:12" ht="15" customHeight="1" x14ac:dyDescent="0.25">
      <c r="B11" s="1" t="s">
        <v>31</v>
      </c>
      <c r="C11" s="9">
        <f>I12</f>
        <v>3.3170266501734405E-3</v>
      </c>
      <c r="D11" s="3" t="s">
        <v>4</v>
      </c>
      <c r="H11" s="2" t="s">
        <v>37</v>
      </c>
    </row>
    <row r="12" spans="2:12" ht="16.5" customHeight="1" x14ac:dyDescent="0.2">
      <c r="B12" s="1" t="s">
        <v>3</v>
      </c>
      <c r="C12" s="10">
        <f>I6/K6</f>
        <v>160</v>
      </c>
      <c r="D12" s="3" t="s">
        <v>14</v>
      </c>
      <c r="E12" s="8" t="s">
        <v>39</v>
      </c>
      <c r="H12" s="3" t="s">
        <v>30</v>
      </c>
      <c r="I12" s="3">
        <f>10^(-0.536*I8-LOG10(I5)+0.116*I6^-0.2/I7)</f>
        <v>3.3170266501734405E-3</v>
      </c>
    </row>
    <row r="13" spans="2:12" x14ac:dyDescent="0.2">
      <c r="B13" s="3" t="s">
        <v>6</v>
      </c>
      <c r="C13" s="5">
        <v>0.1</v>
      </c>
      <c r="D13" s="3" t="s">
        <v>7</v>
      </c>
    </row>
    <row r="14" spans="2:12" ht="18" customHeight="1" x14ac:dyDescent="0.2">
      <c r="B14" s="3" t="s">
        <v>32</v>
      </c>
      <c r="C14" s="5">
        <v>0.25</v>
      </c>
      <c r="D14" s="3" t="s">
        <v>7</v>
      </c>
      <c r="H14" s="8" t="s">
        <v>23</v>
      </c>
    </row>
    <row r="15" spans="2:12" ht="18" customHeight="1" x14ac:dyDescent="0.2">
      <c r="B15" s="1" t="s">
        <v>15</v>
      </c>
      <c r="C15" s="3">
        <v>0.05</v>
      </c>
      <c r="D15" s="3" t="s">
        <v>51</v>
      </c>
    </row>
    <row r="16" spans="2:12" x14ac:dyDescent="0.2">
      <c r="B16" s="3" t="s">
        <v>5</v>
      </c>
      <c r="C16" s="6">
        <v>1.6</v>
      </c>
      <c r="D16" s="3" t="s">
        <v>44</v>
      </c>
      <c r="E16" s="3" t="s">
        <v>45</v>
      </c>
    </row>
    <row r="17" spans="2:5" ht="9" customHeight="1" x14ac:dyDescent="0.2">
      <c r="C17" s="5"/>
    </row>
    <row r="18" spans="2:5" ht="15" x14ac:dyDescent="0.25">
      <c r="B18" s="2" t="s">
        <v>21</v>
      </c>
      <c r="C18" s="5"/>
    </row>
    <row r="19" spans="2:5" ht="6.75" customHeight="1" x14ac:dyDescent="0.2">
      <c r="C19" s="5"/>
    </row>
    <row r="20" spans="2:5" x14ac:dyDescent="0.2">
      <c r="B20" s="3" t="s">
        <v>8</v>
      </c>
      <c r="C20" s="17">
        <f>C16/C13</f>
        <v>16</v>
      </c>
      <c r="D20" s="3" t="s">
        <v>46</v>
      </c>
    </row>
    <row r="21" spans="2:5" x14ac:dyDescent="0.2">
      <c r="B21" s="3" t="s">
        <v>34</v>
      </c>
      <c r="C21" s="3">
        <f>C6*365.25+C5-C3</f>
        <v>1491</v>
      </c>
      <c r="D21" s="3" t="s">
        <v>11</v>
      </c>
    </row>
    <row r="22" spans="2:5" x14ac:dyDescent="0.2">
      <c r="B22" s="3" t="s">
        <v>12</v>
      </c>
      <c r="C22" s="7">
        <f>(1-C11)^C21</f>
        <v>7.0557851741253098E-3</v>
      </c>
      <c r="D22" s="3" t="s">
        <v>20</v>
      </c>
    </row>
    <row r="23" spans="2:5" x14ac:dyDescent="0.2">
      <c r="B23" s="3" t="s">
        <v>13</v>
      </c>
      <c r="C23" s="12">
        <f>1/C12</f>
        <v>6.2500000000000003E-3</v>
      </c>
      <c r="D23" s="3" t="s">
        <v>20</v>
      </c>
    </row>
    <row r="24" spans="2:5" ht="13.5" customHeight="1" x14ac:dyDescent="0.2"/>
    <row r="25" spans="2:5" ht="15" x14ac:dyDescent="0.25">
      <c r="B25" s="2" t="s">
        <v>22</v>
      </c>
    </row>
    <row r="26" spans="2:5" ht="6" customHeight="1" x14ac:dyDescent="0.2"/>
    <row r="27" spans="2:5" x14ac:dyDescent="0.2">
      <c r="B27" s="3" t="s">
        <v>16</v>
      </c>
      <c r="C27" s="16">
        <f>(C15*C12*(1-C7))</f>
        <v>2.4000000000000004</v>
      </c>
      <c r="D27" s="3" t="s">
        <v>51</v>
      </c>
      <c r="E27" s="3" t="s">
        <v>17</v>
      </c>
    </row>
    <row r="28" spans="2:5" x14ac:dyDescent="0.2">
      <c r="B28" s="3" t="s">
        <v>10</v>
      </c>
      <c r="C28" s="16">
        <f>C16*C22*C23</f>
        <v>7.0557851741253098E-5</v>
      </c>
      <c r="D28" s="3" t="s">
        <v>45</v>
      </c>
      <c r="E28" s="3" t="s">
        <v>18</v>
      </c>
    </row>
    <row r="29" spans="2:5" x14ac:dyDescent="0.2">
      <c r="B29" s="3" t="s">
        <v>9</v>
      </c>
      <c r="C29" s="16">
        <f>C28/C14</f>
        <v>2.8223140696501239E-4</v>
      </c>
      <c r="D29" s="3" t="s">
        <v>19</v>
      </c>
    </row>
    <row r="31" spans="2:5" x14ac:dyDescent="0.2">
      <c r="B31" s="3" t="s">
        <v>49</v>
      </c>
      <c r="C31" s="13">
        <f>C22*C23</f>
        <v>4.4098657338283188E-5</v>
      </c>
      <c r="D31" s="3" t="s">
        <v>47</v>
      </c>
      <c r="E31" s="3" t="s">
        <v>41</v>
      </c>
    </row>
    <row r="32" spans="2:5" x14ac:dyDescent="0.2">
      <c r="C32" s="13">
        <f>C29/C20</f>
        <v>1.7639462935313274E-5</v>
      </c>
      <c r="D32" s="3" t="s">
        <v>47</v>
      </c>
      <c r="E32" s="3" t="s">
        <v>35</v>
      </c>
    </row>
    <row r="34" spans="2:5" x14ac:dyDescent="0.2">
      <c r="C34" s="13"/>
    </row>
    <row r="35" spans="2:5" x14ac:dyDescent="0.2">
      <c r="C35" s="14"/>
      <c r="D35" s="9"/>
    </row>
    <row r="36" spans="2:5" x14ac:dyDescent="0.2">
      <c r="C36" s="13"/>
    </row>
    <row r="37" spans="2:5" x14ac:dyDescent="0.2">
      <c r="C37" s="13"/>
    </row>
    <row r="40" spans="2:5" x14ac:dyDescent="0.2">
      <c r="B40" s="3" t="s">
        <v>43</v>
      </c>
      <c r="C40" s="14" t="s">
        <v>48</v>
      </c>
      <c r="D40" s="9">
        <v>1.5969999999999999E-3</v>
      </c>
    </row>
    <row r="41" spans="2:5" x14ac:dyDescent="0.2">
      <c r="C41" s="13">
        <v>5.7804986074727017E-5</v>
      </c>
      <c r="D41" s="3" t="s">
        <v>47</v>
      </c>
      <c r="E41" s="3" t="s">
        <v>41</v>
      </c>
    </row>
    <row r="42" spans="2:5" x14ac:dyDescent="0.2">
      <c r="C42" s="13">
        <v>3.8536657383151351E-5</v>
      </c>
      <c r="D42" s="3" t="s">
        <v>47</v>
      </c>
      <c r="E42" s="3" t="s">
        <v>35</v>
      </c>
    </row>
    <row r="43" spans="2:5" x14ac:dyDescent="0.2">
      <c r="C43" s="13"/>
    </row>
    <row r="44" spans="2:5" x14ac:dyDescent="0.2">
      <c r="B44" s="3" t="s">
        <v>42</v>
      </c>
      <c r="C44" s="14" t="s">
        <v>48</v>
      </c>
      <c r="D44" s="9">
        <v>7.6149999999999994E-5</v>
      </c>
    </row>
    <row r="45" spans="2:5" x14ac:dyDescent="0.2">
      <c r="C45" s="13">
        <v>3.2122052303368894E-4</v>
      </c>
      <c r="D45" s="3" t="s">
        <v>47</v>
      </c>
      <c r="E45" s="3" t="s">
        <v>41</v>
      </c>
    </row>
    <row r="46" spans="2:5" x14ac:dyDescent="0.2">
      <c r="C46" s="13">
        <v>2.1414701535579265E-4</v>
      </c>
      <c r="D46" s="3" t="s">
        <v>47</v>
      </c>
      <c r="E46" s="3" t="s">
        <v>35</v>
      </c>
    </row>
    <row r="48" spans="2:5" x14ac:dyDescent="0.2">
      <c r="C48" s="15"/>
      <c r="D48" s="15"/>
      <c r="E48" s="11"/>
    </row>
  </sheetData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5" workbookViewId="0">
      <selection activeCell="C14" sqref="C14"/>
    </sheetView>
  </sheetViews>
  <sheetFormatPr defaultRowHeight="15" x14ac:dyDescent="0.25"/>
  <cols>
    <col min="1" max="1" width="3.28515625" customWidth="1"/>
    <col min="2" max="2" width="31.85546875" customWidth="1"/>
    <col min="3" max="3" width="24.42578125" bestFit="1" customWidth="1"/>
    <col min="4" max="4" width="11.7109375" customWidth="1"/>
    <col min="5" max="5" width="13.28515625" customWidth="1"/>
    <col min="7" max="7" width="9.140625" customWidth="1"/>
    <col min="8" max="8" width="15.42578125" customWidth="1"/>
  </cols>
  <sheetData>
    <row r="1" spans="1:13" x14ac:dyDescent="0.25">
      <c r="A1" s="3"/>
      <c r="B1" s="2" t="s">
        <v>38</v>
      </c>
      <c r="C1" s="2" t="s">
        <v>54</v>
      </c>
      <c r="D1" s="3"/>
      <c r="E1" s="3"/>
      <c r="F1" s="3"/>
      <c r="G1" s="3"/>
      <c r="H1" s="2" t="s">
        <v>52</v>
      </c>
      <c r="I1" s="3"/>
      <c r="J1" s="3"/>
      <c r="K1" s="3"/>
      <c r="L1" s="3"/>
      <c r="M1" s="3"/>
    </row>
    <row r="2" spans="1:13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5">
      <c r="A3" s="3"/>
      <c r="B3" s="1" t="s">
        <v>0</v>
      </c>
      <c r="C3" s="4">
        <v>40635</v>
      </c>
      <c r="D3" s="3"/>
      <c r="E3" s="3"/>
      <c r="F3" s="3"/>
      <c r="G3" s="3"/>
      <c r="H3" s="2" t="s">
        <v>33</v>
      </c>
      <c r="I3" s="3"/>
      <c r="J3" s="3"/>
      <c r="K3" s="3"/>
      <c r="L3" s="3"/>
      <c r="M3" s="3"/>
    </row>
    <row r="4" spans="1:13" x14ac:dyDescent="0.25">
      <c r="A4" s="3"/>
      <c r="B4" s="3" t="s">
        <v>40</v>
      </c>
      <c r="C4" s="5">
        <v>1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3"/>
      <c r="B5" s="1" t="s">
        <v>1</v>
      </c>
      <c r="C5" s="4">
        <v>40665</v>
      </c>
      <c r="D5" s="3"/>
      <c r="E5" s="3"/>
      <c r="F5" s="3"/>
      <c r="G5" s="3"/>
      <c r="I5" t="s">
        <v>55</v>
      </c>
      <c r="K5" t="s">
        <v>56</v>
      </c>
      <c r="M5" s="3"/>
    </row>
    <row r="6" spans="1:13" x14ac:dyDescent="0.25">
      <c r="A6" s="3"/>
      <c r="B6" s="1" t="s">
        <v>2</v>
      </c>
      <c r="C6" s="3">
        <v>4</v>
      </c>
      <c r="D6" s="3"/>
      <c r="E6" s="3"/>
      <c r="F6" s="3"/>
      <c r="G6" s="3"/>
      <c r="H6" s="3" t="s">
        <v>25</v>
      </c>
      <c r="I6" s="3">
        <v>4000</v>
      </c>
      <c r="J6" s="3" t="s">
        <v>27</v>
      </c>
      <c r="K6" s="3">
        <v>25</v>
      </c>
      <c r="L6" s="3" t="s">
        <v>27</v>
      </c>
      <c r="M6" s="3"/>
    </row>
    <row r="7" spans="1:13" x14ac:dyDescent="0.25">
      <c r="A7" s="3"/>
      <c r="B7" s="1" t="s">
        <v>50</v>
      </c>
      <c r="C7" s="3">
        <v>0.6</v>
      </c>
      <c r="D7" s="3" t="s">
        <v>14</v>
      </c>
      <c r="E7" s="3"/>
      <c r="F7" s="3"/>
      <c r="G7" s="3"/>
      <c r="H7" s="3" t="s">
        <v>26</v>
      </c>
      <c r="I7" s="5">
        <v>0.25</v>
      </c>
      <c r="J7" s="3" t="s">
        <v>7</v>
      </c>
      <c r="K7" s="3"/>
      <c r="L7" s="3"/>
      <c r="M7" s="3"/>
    </row>
    <row r="8" spans="1:13" x14ac:dyDescent="0.25">
      <c r="A8" s="3"/>
      <c r="B8" s="3"/>
      <c r="C8" s="3"/>
      <c r="D8" s="3"/>
      <c r="E8" s="3"/>
      <c r="F8" s="3"/>
      <c r="G8" s="3"/>
      <c r="H8" s="3" t="s">
        <v>29</v>
      </c>
      <c r="I8" s="3">
        <v>5</v>
      </c>
      <c r="J8" s="3"/>
      <c r="K8" s="3"/>
      <c r="L8" s="3"/>
      <c r="M8" s="3"/>
    </row>
    <row r="9" spans="1:13" x14ac:dyDescent="0.25">
      <c r="A9" s="3"/>
      <c r="B9" s="2" t="s">
        <v>36</v>
      </c>
      <c r="C9" s="3"/>
      <c r="D9" s="3"/>
      <c r="E9" s="3"/>
      <c r="F9" s="3"/>
      <c r="G9" s="3"/>
      <c r="H9" s="3" t="s">
        <v>24</v>
      </c>
      <c r="I9" s="3">
        <v>1</v>
      </c>
      <c r="J9" s="3" t="s">
        <v>28</v>
      </c>
      <c r="K9" s="3"/>
      <c r="L9" s="3"/>
      <c r="M9" s="3"/>
    </row>
    <row r="10" spans="1:1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5">
      <c r="A11" s="3"/>
      <c r="B11" s="1" t="s">
        <v>31</v>
      </c>
      <c r="C11" s="9">
        <f>I12</f>
        <v>2.5605280792614904E-3</v>
      </c>
      <c r="D11" s="3" t="s">
        <v>4</v>
      </c>
      <c r="E11" s="3"/>
      <c r="F11" s="3"/>
      <c r="G11" s="3"/>
      <c r="H11" s="2" t="s">
        <v>37</v>
      </c>
      <c r="I11" s="3"/>
      <c r="J11" s="3"/>
      <c r="K11" s="3"/>
      <c r="L11" s="3"/>
      <c r="M11" s="3"/>
    </row>
    <row r="12" spans="1:13" x14ac:dyDescent="0.25">
      <c r="A12" s="3"/>
      <c r="B12" s="1" t="s">
        <v>3</v>
      </c>
      <c r="C12" s="10">
        <f>I6/K6</f>
        <v>160</v>
      </c>
      <c r="D12" s="3" t="s">
        <v>14</v>
      </c>
      <c r="E12" s="8" t="s">
        <v>39</v>
      </c>
      <c r="F12" s="3"/>
      <c r="G12" s="3"/>
      <c r="H12" s="3" t="s">
        <v>30</v>
      </c>
      <c r="I12" s="3">
        <f>10^(-0.536*I8-LOG10(I9)+0.116*I6^-0.2/I7)</f>
        <v>2.5605280792614904E-3</v>
      </c>
      <c r="J12" s="3"/>
      <c r="K12" s="3"/>
      <c r="L12" s="3"/>
      <c r="M12" s="3"/>
    </row>
    <row r="13" spans="1:13" x14ac:dyDescent="0.25">
      <c r="A13" s="3"/>
      <c r="B13" s="3" t="s">
        <v>6</v>
      </c>
      <c r="C13" s="5">
        <v>0.25</v>
      </c>
      <c r="D13" s="3" t="s">
        <v>7</v>
      </c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3"/>
      <c r="B14" s="3" t="s">
        <v>32</v>
      </c>
      <c r="C14" s="5">
        <v>0.25</v>
      </c>
      <c r="D14" s="3" t="s">
        <v>7</v>
      </c>
      <c r="E14" s="3"/>
      <c r="F14" s="3"/>
      <c r="G14" s="3"/>
      <c r="H14" s="8" t="s">
        <v>23</v>
      </c>
      <c r="I14" s="3"/>
      <c r="J14" s="3"/>
      <c r="K14" s="3"/>
      <c r="L14" s="3"/>
      <c r="M14" s="3"/>
    </row>
    <row r="15" spans="1:13" x14ac:dyDescent="0.25">
      <c r="A15" s="3"/>
      <c r="B15" s="1" t="s">
        <v>15</v>
      </c>
      <c r="C15" s="3">
        <v>0.05</v>
      </c>
      <c r="D15" s="3" t="s">
        <v>51</v>
      </c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5">
      <c r="A16" s="3"/>
      <c r="B16" s="3" t="s">
        <v>5</v>
      </c>
      <c r="C16" s="6">
        <v>1.6</v>
      </c>
      <c r="D16" s="3" t="s">
        <v>44</v>
      </c>
      <c r="E16" s="3" t="s">
        <v>45</v>
      </c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3"/>
      <c r="B17" s="3"/>
      <c r="C17" s="5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3"/>
      <c r="B18" s="2" t="s">
        <v>21</v>
      </c>
      <c r="C18" s="5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3"/>
      <c r="B19" s="3"/>
      <c r="C19" s="5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3"/>
      <c r="B20" s="3" t="s">
        <v>8</v>
      </c>
      <c r="C20" s="17">
        <f>C16/C13</f>
        <v>6.4</v>
      </c>
      <c r="D20" s="3" t="s">
        <v>46</v>
      </c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3"/>
      <c r="B21" s="3" t="s">
        <v>34</v>
      </c>
      <c r="C21" s="3">
        <f>C6*365.25+C5-C3</f>
        <v>1491</v>
      </c>
      <c r="D21" s="3" t="s">
        <v>11</v>
      </c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3"/>
      <c r="B22" s="3" t="s">
        <v>12</v>
      </c>
      <c r="C22" s="7">
        <f>(1-C11)^C21</f>
        <v>2.1869912387998579E-2</v>
      </c>
      <c r="D22" s="3" t="s">
        <v>20</v>
      </c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3"/>
      <c r="B23" s="3" t="s">
        <v>13</v>
      </c>
      <c r="C23" s="12">
        <f>1/C12</f>
        <v>6.2500000000000003E-3</v>
      </c>
      <c r="D23" s="3" t="s">
        <v>20</v>
      </c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3"/>
      <c r="B25" s="2" t="s">
        <v>22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3"/>
      <c r="B27" s="3" t="s">
        <v>16</v>
      </c>
      <c r="C27" s="16">
        <f>(C15*C12*(1-C7))</f>
        <v>3.2</v>
      </c>
      <c r="D27" s="3" t="s">
        <v>51</v>
      </c>
      <c r="E27" s="3" t="s">
        <v>17</v>
      </c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3"/>
      <c r="B28" s="3" t="s">
        <v>10</v>
      </c>
      <c r="C28" s="16">
        <f>C16*C22*C23</f>
        <v>2.1869912387998582E-4</v>
      </c>
      <c r="D28" s="3" t="s">
        <v>45</v>
      </c>
      <c r="E28" s="3" t="s">
        <v>18</v>
      </c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3"/>
      <c r="B29" s="3" t="s">
        <v>9</v>
      </c>
      <c r="C29" s="16">
        <f>C28/C14</f>
        <v>8.7479649551994328E-4</v>
      </c>
      <c r="D29" s="3" t="s">
        <v>19</v>
      </c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25">
      <c r="A31" s="3"/>
      <c r="B31" s="3" t="s">
        <v>49</v>
      </c>
      <c r="C31" s="13">
        <f>C22*C23</f>
        <v>1.3668695242499113E-4</v>
      </c>
      <c r="D31" s="3" t="s">
        <v>47</v>
      </c>
      <c r="E31" s="3" t="s">
        <v>41</v>
      </c>
      <c r="F31" s="3"/>
      <c r="G31" s="3"/>
      <c r="H31" s="3"/>
      <c r="I31" s="3"/>
      <c r="J31" s="3"/>
      <c r="K31" s="3"/>
      <c r="L31" s="3"/>
      <c r="M31" s="3"/>
    </row>
    <row r="32" spans="1:13" x14ac:dyDescent="0.25">
      <c r="A32" s="3"/>
      <c r="B32" s="3"/>
      <c r="C32" s="13">
        <f>C29/C20</f>
        <v>1.3668695242499113E-4</v>
      </c>
      <c r="D32" s="3" t="s">
        <v>47</v>
      </c>
      <c r="E32" s="3" t="s">
        <v>35</v>
      </c>
      <c r="F32" s="3"/>
      <c r="G32" s="3"/>
      <c r="H32" s="3"/>
      <c r="I32" s="3"/>
      <c r="J32" s="3"/>
      <c r="K32" s="3"/>
      <c r="L32" s="3"/>
      <c r="M32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Salmon</vt:lpstr>
      <vt:lpstr>Lamprey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Clough</dc:creator>
  <cp:lastModifiedBy>Amy Polaczyk</cp:lastModifiedBy>
  <cp:lastPrinted>2011-11-03T21:43:45Z</cp:lastPrinted>
  <dcterms:created xsi:type="dcterms:W3CDTF">2011-10-17T20:46:27Z</dcterms:created>
  <dcterms:modified xsi:type="dcterms:W3CDTF">2011-11-10T20:22:10Z</dcterms:modified>
</cp:coreProperties>
</file>