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17"/>
  <workbookPr codeName="ThisWorkbook" defaultThemeVersion="166925"/>
  <mc:AlternateContent xmlns:mc="http://schemas.openxmlformats.org/markup-compatibility/2006">
    <mc:Choice Requires="x15">
      <x15ac:absPath xmlns:x15ac="http://schemas.microsoft.com/office/spreadsheetml/2010/11/ac" url="https://usepa.sharepoint.com/sites/ocspp_Work/wpc/TSCA Scoping Next 20 HPS Review/Other Chems/Asbestos 2/Draft RE/Asbestos Part 2 Supplemental Files/"/>
    </mc:Choice>
  </mc:AlternateContent>
  <xr:revisionPtr revIDLastSave="1863" documentId="13_ncr:1_{321F759C-6633-4C13-95ED-BB68F54013F4}" xr6:coauthVersionLast="47" xr6:coauthVersionMax="47" xr10:uidLastSave="{45FB28ED-8316-4D38-A2C9-2755C1B4847E}"/>
  <bookViews>
    <workbookView xWindow="28680" yWindow="-120" windowWidth="25440" windowHeight="15270" tabRatio="832" xr2:uid="{888B2280-35BF-45E3-B48B-45C616053B29}"/>
  </bookViews>
  <sheets>
    <sheet name="ReadMe" sheetId="13" r:id="rId1"/>
    <sheet name="User Exposure" sheetId="9" r:id="rId2"/>
    <sheet name="Bystander Exposure" sheetId="7" r:id="rId3"/>
    <sheet name="ABS conc calculations" sheetId="3" r:id="rId4"/>
    <sheet name="Reduction Factors" sheetId="8" r:id="rId5"/>
    <sheet name="User IUR Comp" sheetId="14" r:id="rId6"/>
    <sheet name="Bystander IUR Comp" sheetId="15" r:id="rId7"/>
    <sheet name="Experimental Study Data" sheetId="2" r:id="rId8"/>
    <sheet name="Indoor Monitoring Study Data" sheetId="1" r:id="rId9"/>
    <sheet name="Outdoor Monitoring Study Data" sheetId="4" r:id="rId10"/>
  </sheets>
  <definedNames>
    <definedName name="_xlnm._FilterDatabase" localSheetId="3" hidden="1">'ABS conc calculations'!$A$5:$P$25</definedName>
    <definedName name="_xlnm._FilterDatabase" localSheetId="2" hidden="1">'Bystander Exposure'!$A$6:$AO$20</definedName>
    <definedName name="_xlnm._FilterDatabase" localSheetId="6" hidden="1">'Bystander IUR Comp'!$A$6:$W$20</definedName>
    <definedName name="_xlnm._FilterDatabase" localSheetId="7" hidden="1">'Experimental Study Data'!$A$4:$M$24</definedName>
    <definedName name="_xlnm._FilterDatabase" localSheetId="8" hidden="1">'Indoor Monitoring Study Data'!$A$4:$N$43</definedName>
    <definedName name="_xlnm._FilterDatabase" localSheetId="9" hidden="1">'Outdoor Monitoring Study Data'!$C$4:$J$12</definedName>
    <definedName name="_xlnm._FilterDatabase" localSheetId="4" hidden="1">'Reduction Factors'!$A$5:$M$21</definedName>
    <definedName name="_xlnm._FilterDatabase" localSheetId="1" hidden="1">'User Exposure'!$A$6:$W$20</definedName>
    <definedName name="_xlnm._FilterDatabase" localSheetId="5" hidden="1">'User IUR Comp'!$A$6:$V$20</definedName>
  </definedNames>
  <calcPr calcId="191028" calcOnSave="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D12" i="7" l="1"/>
  <c r="AC12" i="7"/>
  <c r="AB12" i="7"/>
  <c r="AI19" i="9"/>
  <c r="AI18" i="9"/>
  <c r="AI15" i="9"/>
  <c r="AI13" i="9"/>
  <c r="AI11" i="9"/>
  <c r="AI9" i="9"/>
  <c r="AI17" i="9"/>
  <c r="AI16" i="9"/>
  <c r="AI14" i="9"/>
  <c r="AI12" i="9"/>
  <c r="AI10" i="9"/>
  <c r="AG19" i="9"/>
  <c r="AG18" i="9"/>
  <c r="AG15" i="9"/>
  <c r="AG13" i="9"/>
  <c r="AG11" i="9"/>
  <c r="AG9" i="9"/>
  <c r="AG17" i="9"/>
  <c r="AG16" i="9"/>
  <c r="AG14" i="9"/>
  <c r="AG12" i="9"/>
  <c r="AG10" i="9"/>
  <c r="AE19" i="9"/>
  <c r="AE18" i="9"/>
  <c r="AE15" i="9"/>
  <c r="AE13" i="9"/>
  <c r="AE11" i="9"/>
  <c r="AE9" i="9"/>
  <c r="AI20" i="9"/>
  <c r="AE20" i="9"/>
  <c r="AG20" i="9"/>
  <c r="AI8" i="9"/>
  <c r="AI7" i="9"/>
  <c r="AG8" i="9"/>
  <c r="AG7" i="9"/>
  <c r="AE8" i="9"/>
  <c r="AE7" i="9"/>
  <c r="AE17" i="9"/>
  <c r="AE14" i="9"/>
  <c r="AE12" i="9"/>
  <c r="AE10" i="9"/>
  <c r="AF20" i="7"/>
  <c r="AF19" i="7"/>
  <c r="AJ20" i="7" l="1"/>
  <c r="AH20" i="7"/>
  <c r="AH19" i="7"/>
  <c r="AJ19" i="7"/>
  <c r="AJ18" i="7"/>
  <c r="AJ15" i="7"/>
  <c r="AJ13" i="7"/>
  <c r="AJ11" i="7"/>
  <c r="AJ9" i="7"/>
  <c r="AJ17" i="7"/>
  <c r="AJ16" i="7"/>
  <c r="AJ14" i="7"/>
  <c r="AJ12" i="7"/>
  <c r="AJ10" i="7"/>
  <c r="AH18" i="7"/>
  <c r="AH15" i="7"/>
  <c r="AH13" i="7"/>
  <c r="AH11" i="7"/>
  <c r="AH9" i="7"/>
  <c r="AH17" i="7"/>
  <c r="AH16" i="7"/>
  <c r="AH14" i="7"/>
  <c r="AH12" i="7"/>
  <c r="AH10" i="7"/>
  <c r="AJ8" i="7"/>
  <c r="AJ7" i="7"/>
  <c r="AH8" i="7"/>
  <c r="AH7" i="7"/>
  <c r="AF7" i="7"/>
  <c r="AF18" i="7"/>
  <c r="AF15" i="7"/>
  <c r="AF13" i="7"/>
  <c r="AF11" i="7"/>
  <c r="AF9" i="7"/>
  <c r="AF8" i="7"/>
  <c r="AF17" i="7"/>
  <c r="AF16" i="7"/>
  <c r="AF14" i="7"/>
  <c r="AF12" i="7"/>
  <c r="AF10" i="7"/>
  <c r="AA12" i="7"/>
  <c r="Z12" i="7"/>
  <c r="Y12" i="7"/>
  <c r="Q20" i="15"/>
  <c r="O20" i="15"/>
  <c r="M20" i="15"/>
  <c r="J20" i="15"/>
  <c r="I20" i="15"/>
  <c r="H20" i="15"/>
  <c r="Q19" i="15"/>
  <c r="O19" i="15"/>
  <c r="M19" i="15"/>
  <c r="J19" i="15"/>
  <c r="I19" i="15"/>
  <c r="H19" i="15"/>
  <c r="Q18" i="15"/>
  <c r="O18" i="15"/>
  <c r="M18" i="15"/>
  <c r="J18" i="15"/>
  <c r="I18" i="15"/>
  <c r="H18" i="15"/>
  <c r="Q17" i="15"/>
  <c r="O17" i="15"/>
  <c r="M17" i="15"/>
  <c r="J17" i="15"/>
  <c r="I17" i="15"/>
  <c r="H17" i="15"/>
  <c r="Q16" i="15"/>
  <c r="O16" i="15"/>
  <c r="M16" i="15"/>
  <c r="J16" i="15"/>
  <c r="I16" i="15"/>
  <c r="H16" i="15"/>
  <c r="Q15" i="15"/>
  <c r="O15" i="15"/>
  <c r="M15" i="15"/>
  <c r="J15" i="15"/>
  <c r="I15" i="15"/>
  <c r="H15" i="15"/>
  <c r="Q14" i="15"/>
  <c r="O14" i="15"/>
  <c r="M14" i="15"/>
  <c r="J14" i="15"/>
  <c r="I14" i="15"/>
  <c r="H14" i="15"/>
  <c r="Q13" i="15"/>
  <c r="O13" i="15"/>
  <c r="M13" i="15"/>
  <c r="J13" i="15"/>
  <c r="I13" i="15"/>
  <c r="H13" i="15"/>
  <c r="Q12" i="15"/>
  <c r="O12" i="15"/>
  <c r="M12" i="15"/>
  <c r="J12" i="15"/>
  <c r="I12" i="15"/>
  <c r="H12" i="15"/>
  <c r="Q11" i="15"/>
  <c r="O11" i="15"/>
  <c r="M11" i="15"/>
  <c r="J11" i="15"/>
  <c r="I11" i="15"/>
  <c r="H11" i="15"/>
  <c r="Q10" i="15"/>
  <c r="O10" i="15"/>
  <c r="M10" i="15"/>
  <c r="J10" i="15"/>
  <c r="I10" i="15"/>
  <c r="H10" i="15"/>
  <c r="Q9" i="15"/>
  <c r="O9" i="15"/>
  <c r="M9" i="15"/>
  <c r="J9" i="15"/>
  <c r="I9" i="15"/>
  <c r="H9" i="15"/>
  <c r="Q8" i="15"/>
  <c r="O8" i="15"/>
  <c r="M8" i="15"/>
  <c r="J8" i="15"/>
  <c r="I8" i="15"/>
  <c r="H8" i="15"/>
  <c r="Q7" i="15"/>
  <c r="O7" i="15"/>
  <c r="M7" i="15"/>
  <c r="J7" i="15"/>
  <c r="I7" i="15"/>
  <c r="H7" i="15"/>
  <c r="T8" i="14"/>
  <c r="W20" i="14"/>
  <c r="V20" i="14"/>
  <c r="O20" i="14"/>
  <c r="M20" i="14"/>
  <c r="K20" i="14"/>
  <c r="J20" i="14"/>
  <c r="S20" i="14" s="1"/>
  <c r="I20" i="14"/>
  <c r="R20" i="14" s="1"/>
  <c r="U20" i="14" s="1"/>
  <c r="H20" i="14"/>
  <c r="Q20" i="14" s="1"/>
  <c r="Z20" i="14" s="1"/>
  <c r="O19" i="14"/>
  <c r="M19" i="14"/>
  <c r="K19" i="14"/>
  <c r="J19" i="14"/>
  <c r="I19" i="14"/>
  <c r="H19" i="14"/>
  <c r="O18" i="14"/>
  <c r="M18" i="14"/>
  <c r="K18" i="14"/>
  <c r="J18" i="14"/>
  <c r="I18" i="14"/>
  <c r="H18" i="14"/>
  <c r="S17" i="14"/>
  <c r="R17" i="14"/>
  <c r="Q17" i="14"/>
  <c r="O17" i="14"/>
  <c r="M17" i="14"/>
  <c r="K17" i="14"/>
  <c r="J17" i="14"/>
  <c r="I17" i="14"/>
  <c r="H17" i="14"/>
  <c r="O16" i="14"/>
  <c r="M16" i="14"/>
  <c r="K16" i="14"/>
  <c r="J16" i="14"/>
  <c r="I16" i="14"/>
  <c r="H16" i="14"/>
  <c r="O15" i="14"/>
  <c r="M15" i="14"/>
  <c r="K15" i="14"/>
  <c r="J15" i="14"/>
  <c r="I15" i="14"/>
  <c r="H15" i="14"/>
  <c r="O14" i="14"/>
  <c r="S14" i="14" s="1"/>
  <c r="M14" i="14"/>
  <c r="R14" i="14" s="1"/>
  <c r="K14" i="14"/>
  <c r="Q14" i="14" s="1"/>
  <c r="J14" i="14"/>
  <c r="I14" i="14"/>
  <c r="H14" i="14"/>
  <c r="O13" i="14"/>
  <c r="M13" i="14"/>
  <c r="K13" i="14"/>
  <c r="Q13" i="14" s="1"/>
  <c r="T13" i="14" s="1"/>
  <c r="J13" i="14"/>
  <c r="S13" i="14" s="1"/>
  <c r="I13" i="14"/>
  <c r="R13" i="14" s="1"/>
  <c r="H13" i="14"/>
  <c r="O12" i="14"/>
  <c r="M12" i="14"/>
  <c r="K12" i="14"/>
  <c r="J12" i="14"/>
  <c r="I12" i="14"/>
  <c r="H12" i="14"/>
  <c r="S11" i="14"/>
  <c r="R11" i="14"/>
  <c r="U11" i="14" s="1"/>
  <c r="Q11" i="14"/>
  <c r="T11" i="14" s="1"/>
  <c r="O11" i="14"/>
  <c r="M11" i="14"/>
  <c r="K11" i="14"/>
  <c r="J11" i="14"/>
  <c r="I11" i="14"/>
  <c r="H11" i="14"/>
  <c r="X10" i="14"/>
  <c r="W10" i="14"/>
  <c r="U10" i="14"/>
  <c r="T10" i="14"/>
  <c r="O10" i="14"/>
  <c r="M10" i="14"/>
  <c r="K10" i="14"/>
  <c r="J10" i="14"/>
  <c r="I10" i="14"/>
  <c r="R10" i="14" s="1"/>
  <c r="AA10" i="14" s="1"/>
  <c r="H10" i="14"/>
  <c r="Q10" i="14" s="1"/>
  <c r="Z10" i="14" s="1"/>
  <c r="O9" i="14"/>
  <c r="M9" i="14"/>
  <c r="K9" i="14"/>
  <c r="J9" i="14"/>
  <c r="I9" i="14"/>
  <c r="H9" i="14"/>
  <c r="O8" i="14"/>
  <c r="M8" i="14"/>
  <c r="K8" i="14"/>
  <c r="J8" i="14"/>
  <c r="I8" i="14"/>
  <c r="H8" i="14"/>
  <c r="O7" i="14"/>
  <c r="S7" i="14" s="1"/>
  <c r="M7" i="14"/>
  <c r="R7" i="14" s="1"/>
  <c r="K7" i="14"/>
  <c r="Q7" i="14" s="1"/>
  <c r="J7" i="14"/>
  <c r="I7" i="14"/>
  <c r="H7" i="14"/>
  <c r="AE16" i="9"/>
  <c r="Q18" i="14" l="1"/>
  <c r="S10" i="14"/>
  <c r="V10" i="14" s="1"/>
  <c r="R8" i="14"/>
  <c r="U8" i="14" s="1"/>
  <c r="R16" i="14"/>
  <c r="T20" i="14"/>
  <c r="R18" i="14"/>
  <c r="AA18" i="14" s="1"/>
  <c r="S18" i="14"/>
  <c r="AB18" i="14" s="1"/>
  <c r="Q8" i="14"/>
  <c r="Z8" i="14" s="1"/>
  <c r="Q16" i="14"/>
  <c r="T16" i="14" s="1"/>
  <c r="S8" i="14"/>
  <c r="AB8" i="14" s="1"/>
  <c r="S16" i="14"/>
  <c r="V16" i="14" s="1"/>
  <c r="W18" i="14"/>
  <c r="T18" i="14"/>
  <c r="Z18" i="14"/>
  <c r="T14" i="14"/>
  <c r="W14" i="14"/>
  <c r="Z14" i="14"/>
  <c r="U14" i="14"/>
  <c r="X14" i="14"/>
  <c r="AA14" i="14"/>
  <c r="X8" i="14"/>
  <c r="AA8" i="14"/>
  <c r="AB11" i="14"/>
  <c r="Y11" i="14"/>
  <c r="V11" i="14"/>
  <c r="X13" i="14"/>
  <c r="AA13" i="14"/>
  <c r="R15" i="14"/>
  <c r="AB13" i="14"/>
  <c r="Y13" i="14"/>
  <c r="V13" i="14"/>
  <c r="S15" i="14"/>
  <c r="Y14" i="14"/>
  <c r="V14" i="14"/>
  <c r="U13" i="14"/>
  <c r="W7" i="14"/>
  <c r="Z7" i="14"/>
  <c r="Q9" i="14"/>
  <c r="Q19" i="14"/>
  <c r="X7" i="14"/>
  <c r="AA7" i="14"/>
  <c r="R9" i="14"/>
  <c r="Z17" i="14"/>
  <c r="W17" i="14"/>
  <c r="R19" i="14"/>
  <c r="AB7" i="14"/>
  <c r="Y7" i="14"/>
  <c r="V7" i="14"/>
  <c r="S9" i="14"/>
  <c r="AA17" i="14"/>
  <c r="X17" i="14"/>
  <c r="S19" i="14"/>
  <c r="T7" i="14"/>
  <c r="AB14" i="14"/>
  <c r="AB17" i="14"/>
  <c r="Y17" i="14"/>
  <c r="V17" i="14"/>
  <c r="U18" i="14"/>
  <c r="X18" i="14"/>
  <c r="U7" i="14"/>
  <c r="T17" i="14"/>
  <c r="Y18" i="14"/>
  <c r="V18" i="14"/>
  <c r="U17" i="14"/>
  <c r="AA20" i="14"/>
  <c r="X20" i="14"/>
  <c r="Z11" i="14"/>
  <c r="W11" i="14"/>
  <c r="AB20" i="14"/>
  <c r="Y20" i="14"/>
  <c r="AB10" i="14"/>
  <c r="Y10" i="14"/>
  <c r="AA11" i="14"/>
  <c r="X11" i="14"/>
  <c r="Z13" i="14"/>
  <c r="W13" i="14"/>
  <c r="Q15" i="14"/>
  <c r="U16" i="14"/>
  <c r="L7" i="9"/>
  <c r="L7" i="15" s="1"/>
  <c r="R7" i="15" s="1"/>
  <c r="U7" i="15" s="1"/>
  <c r="P19" i="9"/>
  <c r="P19" i="15" s="1"/>
  <c r="T19" i="15" s="1"/>
  <c r="W19" i="15" s="1"/>
  <c r="N19" i="9"/>
  <c r="N19" i="15" s="1"/>
  <c r="S19" i="15" s="1"/>
  <c r="V19" i="15" s="1"/>
  <c r="L19" i="9"/>
  <c r="L19" i="15" s="1"/>
  <c r="R19" i="15" s="1"/>
  <c r="U19" i="15" s="1"/>
  <c r="L18" i="9"/>
  <c r="L18" i="15" s="1"/>
  <c r="R18" i="15" s="1"/>
  <c r="U18" i="15" s="1"/>
  <c r="N18" i="9"/>
  <c r="N18" i="15" s="1"/>
  <c r="S18" i="15" s="1"/>
  <c r="V18" i="15" s="1"/>
  <c r="P18" i="9"/>
  <c r="P18" i="15" s="1"/>
  <c r="T18" i="15" s="1"/>
  <c r="W18" i="15" s="1"/>
  <c r="P15" i="9"/>
  <c r="P15" i="15" s="1"/>
  <c r="T15" i="15" s="1"/>
  <c r="W15" i="15" s="1"/>
  <c r="N15" i="9"/>
  <c r="N15" i="15" s="1"/>
  <c r="S15" i="15" s="1"/>
  <c r="V15" i="15" s="1"/>
  <c r="L15" i="9"/>
  <c r="L15" i="15" s="1"/>
  <c r="R15" i="15" s="1"/>
  <c r="U15" i="15" s="1"/>
  <c r="L13" i="9"/>
  <c r="L13" i="15" s="1"/>
  <c r="R13" i="15" s="1"/>
  <c r="U13" i="15" s="1"/>
  <c r="N13" i="9"/>
  <c r="N13" i="15" s="1"/>
  <c r="S13" i="15" s="1"/>
  <c r="V13" i="15" s="1"/>
  <c r="P13" i="9"/>
  <c r="P13" i="15" s="1"/>
  <c r="T13" i="15" s="1"/>
  <c r="W13" i="15" s="1"/>
  <c r="P11" i="9"/>
  <c r="P11" i="15" s="1"/>
  <c r="T11" i="15" s="1"/>
  <c r="W11" i="15" s="1"/>
  <c r="N11" i="9"/>
  <c r="N11" i="15" s="1"/>
  <c r="S11" i="15" s="1"/>
  <c r="V11" i="15" s="1"/>
  <c r="L11" i="9"/>
  <c r="L11" i="15" s="1"/>
  <c r="R11" i="15" s="1"/>
  <c r="U11" i="15" s="1"/>
  <c r="L9" i="9"/>
  <c r="L9" i="15" s="1"/>
  <c r="R9" i="15" s="1"/>
  <c r="U9" i="15" s="1"/>
  <c r="N9" i="9"/>
  <c r="N9" i="15" s="1"/>
  <c r="S9" i="15" s="1"/>
  <c r="V9" i="15" s="1"/>
  <c r="P9" i="9"/>
  <c r="P9" i="15" s="1"/>
  <c r="T9" i="15" s="1"/>
  <c r="W9" i="15" s="1"/>
  <c r="P8" i="9"/>
  <c r="P8" i="15" s="1"/>
  <c r="T8" i="15" s="1"/>
  <c r="W8" i="15" s="1"/>
  <c r="L8" i="9"/>
  <c r="L8" i="15" s="1"/>
  <c r="R8" i="15" s="1"/>
  <c r="U8" i="15" s="1"/>
  <c r="N8" i="9"/>
  <c r="N8" i="15" s="1"/>
  <c r="S8" i="15" s="1"/>
  <c r="V8" i="15" s="1"/>
  <c r="J16" i="1"/>
  <c r="AB16" i="14" l="1"/>
  <c r="AA16" i="14"/>
  <c r="X16" i="14"/>
  <c r="W8" i="14"/>
  <c r="S22" i="14"/>
  <c r="Z16" i="14"/>
  <c r="W16" i="14"/>
  <c r="Y16" i="14"/>
  <c r="V8" i="14"/>
  <c r="Y8" i="14"/>
  <c r="T9" i="14"/>
  <c r="W9" i="14"/>
  <c r="Z9" i="14"/>
  <c r="T15" i="14"/>
  <c r="Z15" i="14"/>
  <c r="W15" i="14"/>
  <c r="Q21" i="14"/>
  <c r="U15" i="14"/>
  <c r="AA15" i="14"/>
  <c r="X15" i="14"/>
  <c r="U9" i="14"/>
  <c r="X9" i="14"/>
  <c r="AA9" i="14"/>
  <c r="V9" i="14"/>
  <c r="AB9" i="14"/>
  <c r="Y9" i="14"/>
  <c r="Q22" i="14"/>
  <c r="R21" i="14"/>
  <c r="R22" i="14"/>
  <c r="AA19" i="14"/>
  <c r="U19" i="14"/>
  <c r="X19" i="14"/>
  <c r="S21" i="14"/>
  <c r="V15" i="14"/>
  <c r="AB15" i="14"/>
  <c r="Y15" i="14"/>
  <c r="V19" i="14"/>
  <c r="AB19" i="14"/>
  <c r="Y19" i="14"/>
  <c r="T19" i="14"/>
  <c r="W19" i="14"/>
  <c r="Z19" i="14"/>
  <c r="I13" i="3"/>
  <c r="H13" i="3"/>
  <c r="L12" i="3"/>
  <c r="K12" i="3"/>
  <c r="I12" i="3"/>
  <c r="H12" i="3"/>
  <c r="H11" i="8" l="1"/>
  <c r="L11" i="8" s="1"/>
  <c r="I11" i="8"/>
  <c r="J11" i="8"/>
  <c r="H12" i="8"/>
  <c r="I12" i="8"/>
  <c r="K17" i="3"/>
  <c r="N8" i="7"/>
  <c r="P8" i="7"/>
  <c r="R8" i="7"/>
  <c r="N10" i="7"/>
  <c r="P10" i="7"/>
  <c r="R10" i="7"/>
  <c r="N11" i="7"/>
  <c r="P11" i="7"/>
  <c r="R11" i="7"/>
  <c r="N12" i="7"/>
  <c r="P12" i="7"/>
  <c r="R12" i="7"/>
  <c r="N13" i="7"/>
  <c r="P13" i="7"/>
  <c r="R13" i="7"/>
  <c r="N14" i="7"/>
  <c r="P14" i="7"/>
  <c r="R14" i="7"/>
  <c r="N15" i="7"/>
  <c r="P15" i="7"/>
  <c r="R15" i="7"/>
  <c r="N16" i="7"/>
  <c r="P16" i="7"/>
  <c r="R16" i="7"/>
  <c r="N17" i="7"/>
  <c r="P17" i="7"/>
  <c r="R17" i="7"/>
  <c r="N18" i="7"/>
  <c r="P18" i="7"/>
  <c r="R18" i="7"/>
  <c r="N19" i="7"/>
  <c r="P19" i="7"/>
  <c r="R19" i="7"/>
  <c r="N9" i="7"/>
  <c r="P9" i="7"/>
  <c r="R9" i="7"/>
  <c r="N20" i="7"/>
  <c r="P20" i="7"/>
  <c r="R20" i="7"/>
  <c r="N7" i="7"/>
  <c r="P7" i="7"/>
  <c r="R7" i="7"/>
  <c r="P20" i="9"/>
  <c r="N20" i="9"/>
  <c r="L20" i="9"/>
  <c r="Q9" i="7"/>
  <c r="O9" i="7"/>
  <c r="M9" i="7"/>
  <c r="Q19" i="7"/>
  <c r="O19" i="7"/>
  <c r="M19" i="7"/>
  <c r="Q18" i="7"/>
  <c r="O18" i="7"/>
  <c r="M18" i="7"/>
  <c r="P17" i="9"/>
  <c r="N17" i="9"/>
  <c r="L17" i="9"/>
  <c r="P16" i="9"/>
  <c r="N16" i="9"/>
  <c r="L16" i="9"/>
  <c r="M16" i="7" l="1"/>
  <c r="L16" i="15"/>
  <c r="R16" i="15" s="1"/>
  <c r="U16" i="15" s="1"/>
  <c r="O16" i="7"/>
  <c r="N16" i="15"/>
  <c r="S16" i="15" s="1"/>
  <c r="V16" i="15" s="1"/>
  <c r="Q16" i="7"/>
  <c r="P16" i="15"/>
  <c r="T16" i="15" s="1"/>
  <c r="W16" i="15" s="1"/>
  <c r="M17" i="7"/>
  <c r="L17" i="15"/>
  <c r="R17" i="15" s="1"/>
  <c r="U17" i="15" s="1"/>
  <c r="M20" i="7"/>
  <c r="L20" i="15"/>
  <c r="R20" i="15" s="1"/>
  <c r="U20" i="15" s="1"/>
  <c r="O17" i="7"/>
  <c r="N17" i="15"/>
  <c r="S17" i="15" s="1"/>
  <c r="V17" i="15" s="1"/>
  <c r="O20" i="7"/>
  <c r="N20" i="15"/>
  <c r="S20" i="15" s="1"/>
  <c r="V20" i="15" s="1"/>
  <c r="Q17" i="7"/>
  <c r="P17" i="15"/>
  <c r="T17" i="15" s="1"/>
  <c r="W17" i="15" s="1"/>
  <c r="Q20" i="7"/>
  <c r="P20" i="15"/>
  <c r="T20" i="15" s="1"/>
  <c r="W20" i="15" s="1"/>
  <c r="Q15" i="7"/>
  <c r="O15" i="7"/>
  <c r="M15" i="7"/>
  <c r="P14" i="9"/>
  <c r="N14" i="9"/>
  <c r="L14" i="9"/>
  <c r="Q13" i="7"/>
  <c r="O13" i="7"/>
  <c r="M13" i="7"/>
  <c r="P12" i="9"/>
  <c r="N12" i="9"/>
  <c r="L12" i="9"/>
  <c r="Q11" i="7"/>
  <c r="O11" i="7"/>
  <c r="M11" i="7"/>
  <c r="P10" i="9"/>
  <c r="N10" i="9"/>
  <c r="L10" i="9"/>
  <c r="Q8" i="7"/>
  <c r="O8" i="7"/>
  <c r="M8" i="7"/>
  <c r="P7" i="9"/>
  <c r="N7" i="9"/>
  <c r="M7" i="7"/>
  <c r="L20" i="3"/>
  <c r="K20" i="3" s="1"/>
  <c r="L19" i="3"/>
  <c r="K19" i="3" s="1"/>
  <c r="L7" i="3"/>
  <c r="H16" i="7"/>
  <c r="AL16" i="7" s="1"/>
  <c r="AO16" i="7" s="1"/>
  <c r="L17" i="3"/>
  <c r="I14" i="9"/>
  <c r="AL14" i="9" s="1"/>
  <c r="AO14" i="9" s="1"/>
  <c r="H14" i="9"/>
  <c r="AK14" i="9" s="1"/>
  <c r="AN14" i="9" s="1"/>
  <c r="L9" i="3"/>
  <c r="K9" i="3" s="1"/>
  <c r="I9" i="3"/>
  <c r="O14" i="7" l="1"/>
  <c r="N14" i="15"/>
  <c r="S14" i="15" s="1"/>
  <c r="V14" i="15" s="1"/>
  <c r="M14" i="7"/>
  <c r="L14" i="15"/>
  <c r="R14" i="15" s="1"/>
  <c r="U14" i="15" s="1"/>
  <c r="Q10" i="7"/>
  <c r="P10" i="15"/>
  <c r="T10" i="15" s="1"/>
  <c r="W10" i="15" s="1"/>
  <c r="O10" i="7"/>
  <c r="N10" i="15"/>
  <c r="S10" i="15" s="1"/>
  <c r="V10" i="15" s="1"/>
  <c r="Q14" i="7"/>
  <c r="P14" i="15"/>
  <c r="T14" i="15" s="1"/>
  <c r="W14" i="15" s="1"/>
  <c r="M10" i="7"/>
  <c r="L10" i="15"/>
  <c r="R10" i="15" s="1"/>
  <c r="U10" i="15" s="1"/>
  <c r="M12" i="7"/>
  <c r="L12" i="15"/>
  <c r="O7" i="7"/>
  <c r="N7" i="15"/>
  <c r="S7" i="15" s="1"/>
  <c r="V7" i="15" s="1"/>
  <c r="O12" i="7"/>
  <c r="N12" i="15"/>
  <c r="Q7" i="7"/>
  <c r="P7" i="15"/>
  <c r="T7" i="15" s="1"/>
  <c r="W7" i="15" s="1"/>
  <c r="Q12" i="7"/>
  <c r="P12" i="15"/>
  <c r="K7" i="3"/>
  <c r="M20" i="3"/>
  <c r="S14" i="9"/>
  <c r="M7" i="3"/>
  <c r="R14" i="9"/>
  <c r="M19" i="3"/>
  <c r="I9" i="8"/>
  <c r="S16" i="7"/>
  <c r="H9" i="3"/>
  <c r="H9" i="8" s="1"/>
  <c r="I16" i="7"/>
  <c r="H17" i="3"/>
  <c r="H16" i="9" s="1"/>
  <c r="AK16" i="9" s="1"/>
  <c r="AN16" i="9" s="1"/>
  <c r="J17" i="3"/>
  <c r="I17" i="3"/>
  <c r="I17" i="8" s="1"/>
  <c r="Y16" i="7" l="1"/>
  <c r="AB16" i="7"/>
  <c r="T16" i="7"/>
  <c r="AC16" i="7" s="1"/>
  <c r="AM16" i="7"/>
  <c r="AP16" i="7" s="1"/>
  <c r="V16" i="7"/>
  <c r="X14" i="9"/>
  <c r="U14" i="9"/>
  <c r="Y14" i="9"/>
  <c r="V14" i="9"/>
  <c r="AA14" i="9"/>
  <c r="AB14" i="9"/>
  <c r="H17" i="8"/>
  <c r="M9" i="3"/>
  <c r="J9" i="3"/>
  <c r="W16" i="7" l="1"/>
  <c r="Z16" i="7"/>
  <c r="J9" i="8"/>
  <c r="L9" i="8" s="1"/>
  <c r="J23" i="3"/>
  <c r="M23" i="3" s="1"/>
  <c r="I23" i="3"/>
  <c r="L23" i="3" s="1"/>
  <c r="H23" i="3"/>
  <c r="K23" i="3" s="1"/>
  <c r="I16" i="9" l="1"/>
  <c r="AL16" i="9" s="1"/>
  <c r="AO16" i="9" s="1"/>
  <c r="M17" i="3"/>
  <c r="J16" i="9"/>
  <c r="AM16" i="9" s="1"/>
  <c r="AP16" i="9" s="1"/>
  <c r="R16" i="9"/>
  <c r="X16" i="9" l="1"/>
  <c r="U16" i="9"/>
  <c r="AA16" i="9"/>
  <c r="T16" i="9"/>
  <c r="S16" i="9"/>
  <c r="J16" i="7"/>
  <c r="J17" i="8"/>
  <c r="L17" i="8" s="1"/>
  <c r="J18" i="3"/>
  <c r="H18" i="3" s="1"/>
  <c r="U16" i="7" l="1"/>
  <c r="AD16" i="7" s="1"/>
  <c r="AN16" i="7"/>
  <c r="AQ16" i="7" s="1"/>
  <c r="W16" i="9"/>
  <c r="Y16" i="9"/>
  <c r="V16" i="9"/>
  <c r="AB16" i="9"/>
  <c r="AC16" i="9"/>
  <c r="Z16" i="9"/>
  <c r="H20" i="9"/>
  <c r="AK20" i="9" s="1"/>
  <c r="AN20" i="9" s="1"/>
  <c r="J17" i="9"/>
  <c r="AM17" i="9" s="1"/>
  <c r="AP17" i="9" s="1"/>
  <c r="I20" i="9"/>
  <c r="AL20" i="9" s="1"/>
  <c r="AO20" i="9" s="1"/>
  <c r="M18" i="3"/>
  <c r="L18" i="3"/>
  <c r="I17" i="7" s="1"/>
  <c r="I18" i="3"/>
  <c r="H16" i="3"/>
  <c r="K16" i="3" s="1"/>
  <c r="I20" i="1"/>
  <c r="I16" i="3" s="1"/>
  <c r="L16" i="3" s="1"/>
  <c r="I17" i="1"/>
  <c r="I18" i="1"/>
  <c r="I19" i="1"/>
  <c r="I16" i="1"/>
  <c r="J17" i="1"/>
  <c r="J18" i="1"/>
  <c r="J19" i="1"/>
  <c r="J20" i="1"/>
  <c r="J16" i="3" s="1"/>
  <c r="M16" i="3" s="1"/>
  <c r="H15" i="3"/>
  <c r="K15" i="3" s="1"/>
  <c r="X16" i="7" l="1"/>
  <c r="AA16" i="7"/>
  <c r="T17" i="7"/>
  <c r="AC17" i="7" s="1"/>
  <c r="AM17" i="7"/>
  <c r="AP17" i="7" s="1"/>
  <c r="T17" i="9"/>
  <c r="S20" i="9"/>
  <c r="R20" i="9"/>
  <c r="J18" i="8"/>
  <c r="K18" i="3"/>
  <c r="H17" i="7" s="1"/>
  <c r="I18" i="8"/>
  <c r="J17" i="7"/>
  <c r="H17" i="9"/>
  <c r="AK17" i="9" s="1"/>
  <c r="AN17" i="9" s="1"/>
  <c r="I20" i="7"/>
  <c r="H20" i="7"/>
  <c r="I21" i="8"/>
  <c r="I17" i="9"/>
  <c r="AL17" i="9" s="1"/>
  <c r="AO17" i="9" s="1"/>
  <c r="H21" i="8"/>
  <c r="I15" i="3"/>
  <c r="L15" i="3" s="1"/>
  <c r="I16" i="8"/>
  <c r="H16" i="8"/>
  <c r="J16" i="8"/>
  <c r="W17" i="7" l="1"/>
  <c r="Z17" i="7"/>
  <c r="S17" i="7"/>
  <c r="AB17" i="7" s="1"/>
  <c r="AL17" i="7"/>
  <c r="AO17" i="7" s="1"/>
  <c r="S20" i="7"/>
  <c r="AB20" i="7" s="1"/>
  <c r="AL20" i="7"/>
  <c r="AO20" i="7" s="1"/>
  <c r="T20" i="7"/>
  <c r="AC20" i="7" s="1"/>
  <c r="AM20" i="7"/>
  <c r="AP20" i="7" s="1"/>
  <c r="U17" i="7"/>
  <c r="AD17" i="7" s="1"/>
  <c r="AN17" i="7"/>
  <c r="AQ17" i="7" s="1"/>
  <c r="W17" i="9"/>
  <c r="U20" i="9"/>
  <c r="X20" i="9"/>
  <c r="V20" i="9"/>
  <c r="Y20" i="9"/>
  <c r="AC17" i="9"/>
  <c r="Z17" i="9"/>
  <c r="AA20" i="9"/>
  <c r="AB20" i="9"/>
  <c r="S17" i="9"/>
  <c r="R17" i="9"/>
  <c r="H18" i="8"/>
  <c r="H13" i="7"/>
  <c r="AL13" i="7" s="1"/>
  <c r="AO13" i="7" s="1"/>
  <c r="I13" i="7"/>
  <c r="AM13" i="7" s="1"/>
  <c r="AP13" i="7" s="1"/>
  <c r="I12" i="7"/>
  <c r="H12" i="7"/>
  <c r="H19" i="7"/>
  <c r="H18" i="7"/>
  <c r="H8" i="7"/>
  <c r="H13" i="9"/>
  <c r="AK13" i="9" s="1"/>
  <c r="AN13" i="9" s="1"/>
  <c r="I13" i="9"/>
  <c r="AL13" i="9" s="1"/>
  <c r="AO13" i="9" s="1"/>
  <c r="I12" i="9"/>
  <c r="H12" i="9"/>
  <c r="J13" i="3"/>
  <c r="I14" i="3"/>
  <c r="H14" i="3"/>
  <c r="J14" i="3" s="1"/>
  <c r="J15" i="9" s="1"/>
  <c r="AM15" i="9" s="1"/>
  <c r="AP15" i="9" s="1"/>
  <c r="H10" i="1"/>
  <c r="I9" i="1"/>
  <c r="J8" i="1"/>
  <c r="J15" i="1"/>
  <c r="I15" i="1"/>
  <c r="H15" i="1"/>
  <c r="M12" i="3"/>
  <c r="J12" i="3"/>
  <c r="J12" i="8" s="1"/>
  <c r="L12" i="8" s="1"/>
  <c r="J12" i="7"/>
  <c r="W20" i="7" l="1"/>
  <c r="Z20" i="7"/>
  <c r="X17" i="7"/>
  <c r="AA17" i="7"/>
  <c r="V20" i="7"/>
  <c r="Y20" i="7"/>
  <c r="V17" i="7"/>
  <c r="Y17" i="7"/>
  <c r="S19" i="7"/>
  <c r="AB19" i="7" s="1"/>
  <c r="AL19" i="7"/>
  <c r="AO19" i="7" s="1"/>
  <c r="S8" i="7"/>
  <c r="AB8" i="7" s="1"/>
  <c r="AL8" i="7"/>
  <c r="AO8" i="7" s="1"/>
  <c r="S18" i="7"/>
  <c r="AB18" i="7" s="1"/>
  <c r="AL18" i="7"/>
  <c r="AO18" i="7" s="1"/>
  <c r="V17" i="9"/>
  <c r="Y17" i="9"/>
  <c r="X17" i="9"/>
  <c r="U17" i="9"/>
  <c r="AB17" i="9"/>
  <c r="AA17" i="9"/>
  <c r="L13" i="3"/>
  <c r="I13" i="8" s="1"/>
  <c r="K13" i="3"/>
  <c r="H13" i="8" s="1"/>
  <c r="S13" i="9"/>
  <c r="S13" i="7"/>
  <c r="R13" i="9"/>
  <c r="T13" i="7"/>
  <c r="L18" i="8"/>
  <c r="J14" i="9"/>
  <c r="AM14" i="9" s="1"/>
  <c r="AP14" i="9" s="1"/>
  <c r="J13" i="7"/>
  <c r="AN13" i="7" s="1"/>
  <c r="AQ13" i="7" s="1"/>
  <c r="K14" i="3"/>
  <c r="H14" i="8" s="1"/>
  <c r="M13" i="3"/>
  <c r="I14" i="7"/>
  <c r="AM14" i="7" s="1"/>
  <c r="AP14" i="7" s="1"/>
  <c r="L14" i="3"/>
  <c r="H10" i="9"/>
  <c r="AK10" i="9" s="1"/>
  <c r="AN10" i="9" s="1"/>
  <c r="I10" i="7"/>
  <c r="J10" i="7"/>
  <c r="H15" i="9"/>
  <c r="AK15" i="9" s="1"/>
  <c r="AN15" i="9" s="1"/>
  <c r="I15" i="9"/>
  <c r="AL15" i="9" s="1"/>
  <c r="AO15" i="9" s="1"/>
  <c r="J13" i="9"/>
  <c r="AM13" i="9" s="1"/>
  <c r="AP13" i="9" s="1"/>
  <c r="T15" i="9"/>
  <c r="J12" i="9"/>
  <c r="J10" i="9"/>
  <c r="AM10" i="9" s="1"/>
  <c r="AP10" i="9" s="1"/>
  <c r="I10" i="9"/>
  <c r="AL10" i="9" s="1"/>
  <c r="AO10" i="9" s="1"/>
  <c r="H10" i="7"/>
  <c r="L8" i="3"/>
  <c r="M8" i="3" s="1"/>
  <c r="I19" i="3"/>
  <c r="I20" i="3"/>
  <c r="Y13" i="7" l="1"/>
  <c r="AB13" i="7"/>
  <c r="Z13" i="7"/>
  <c r="AC13" i="7"/>
  <c r="V19" i="7"/>
  <c r="Y19" i="7"/>
  <c r="V8" i="7"/>
  <c r="Y8" i="7"/>
  <c r="V18" i="7"/>
  <c r="Y18" i="7"/>
  <c r="T10" i="7"/>
  <c r="AC10" i="7" s="1"/>
  <c r="AM10" i="7"/>
  <c r="AP10" i="7" s="1"/>
  <c r="S10" i="7"/>
  <c r="AL10" i="7"/>
  <c r="AO10" i="7" s="1"/>
  <c r="U10" i="7"/>
  <c r="AD10" i="7" s="1"/>
  <c r="AN10" i="7"/>
  <c r="AQ10" i="7" s="1"/>
  <c r="W13" i="7"/>
  <c r="V13" i="7"/>
  <c r="X13" i="9"/>
  <c r="U13" i="9"/>
  <c r="Y13" i="9"/>
  <c r="V13" i="9"/>
  <c r="W15" i="9"/>
  <c r="AA13" i="9"/>
  <c r="Z15" i="9"/>
  <c r="AC15" i="9"/>
  <c r="AB13" i="9"/>
  <c r="S15" i="9"/>
  <c r="R15" i="9"/>
  <c r="R10" i="9"/>
  <c r="S10" i="9"/>
  <c r="T10" i="9"/>
  <c r="H14" i="7"/>
  <c r="AL14" i="7" s="1"/>
  <c r="AO14" i="7" s="1"/>
  <c r="T14" i="7"/>
  <c r="U13" i="7"/>
  <c r="T14" i="9"/>
  <c r="T13" i="9"/>
  <c r="K8" i="3"/>
  <c r="H9" i="7" s="1"/>
  <c r="I19" i="8"/>
  <c r="H19" i="3"/>
  <c r="I20" i="8"/>
  <c r="H20" i="3"/>
  <c r="I15" i="7"/>
  <c r="J13" i="8"/>
  <c r="L13" i="8" s="1"/>
  <c r="I14" i="8"/>
  <c r="J14" i="7"/>
  <c r="AN14" i="7" s="1"/>
  <c r="AQ14" i="7" s="1"/>
  <c r="M14" i="3"/>
  <c r="J14" i="8" s="1"/>
  <c r="H15" i="7"/>
  <c r="J20" i="3"/>
  <c r="J20" i="8" s="1"/>
  <c r="I18" i="7"/>
  <c r="J19" i="3"/>
  <c r="J19" i="8" s="1"/>
  <c r="I19" i="7"/>
  <c r="H6" i="3"/>
  <c r="K6" i="3" s="1"/>
  <c r="J9" i="7"/>
  <c r="I9" i="7"/>
  <c r="J10" i="3"/>
  <c r="M10" i="3" s="1"/>
  <c r="I10" i="3"/>
  <c r="L10" i="3" s="1"/>
  <c r="H10" i="3"/>
  <c r="K10" i="3" s="1"/>
  <c r="J8" i="3"/>
  <c r="I8" i="3"/>
  <c r="H8" i="3"/>
  <c r="I18" i="9"/>
  <c r="AL18" i="9" s="1"/>
  <c r="AO18" i="9" s="1"/>
  <c r="I19" i="9"/>
  <c r="AL19" i="9" s="1"/>
  <c r="AO19" i="9" s="1"/>
  <c r="I7" i="3"/>
  <c r="J6" i="3"/>
  <c r="M6" i="3" s="1"/>
  <c r="I6" i="3"/>
  <c r="L6" i="3" s="1"/>
  <c r="AA13" i="7" l="1"/>
  <c r="AD13" i="7"/>
  <c r="Z14" i="7"/>
  <c r="AC14" i="7"/>
  <c r="Y10" i="7"/>
  <c r="AB10" i="7"/>
  <c r="W10" i="7"/>
  <c r="Z10" i="7"/>
  <c r="X10" i="7"/>
  <c r="AA10" i="7"/>
  <c r="V10" i="7"/>
  <c r="T19" i="7"/>
  <c r="AC19" i="7" s="1"/>
  <c r="AM19" i="7"/>
  <c r="AP19" i="7" s="1"/>
  <c r="T15" i="7"/>
  <c r="AC15" i="7" s="1"/>
  <c r="AM15" i="7"/>
  <c r="AP15" i="7" s="1"/>
  <c r="S15" i="7"/>
  <c r="AB15" i="7" s="1"/>
  <c r="AL15" i="7"/>
  <c r="AO15" i="7" s="1"/>
  <c r="T9" i="7"/>
  <c r="AC9" i="7" s="1"/>
  <c r="AM9" i="7"/>
  <c r="AP9" i="7" s="1"/>
  <c r="T18" i="7"/>
  <c r="AC18" i="7" s="1"/>
  <c r="AM18" i="7"/>
  <c r="AP18" i="7" s="1"/>
  <c r="S9" i="7"/>
  <c r="AB9" i="7" s="1"/>
  <c r="AL9" i="7"/>
  <c r="AO9" i="7" s="1"/>
  <c r="U9" i="7"/>
  <c r="AD9" i="7" s="1"/>
  <c r="AN9" i="7"/>
  <c r="AQ9" i="7" s="1"/>
  <c r="X13" i="7"/>
  <c r="W14" i="7"/>
  <c r="W13" i="9"/>
  <c r="W14" i="9"/>
  <c r="X15" i="9"/>
  <c r="U15" i="9"/>
  <c r="Y15" i="9"/>
  <c r="V15" i="9"/>
  <c r="W10" i="9"/>
  <c r="V10" i="9"/>
  <c r="Y10" i="9"/>
  <c r="X10" i="9"/>
  <c r="U10" i="9"/>
  <c r="AC10" i="9"/>
  <c r="Z10" i="9"/>
  <c r="AB15" i="9"/>
  <c r="AB10" i="9"/>
  <c r="Z13" i="9"/>
  <c r="AC13" i="9"/>
  <c r="AA10" i="9"/>
  <c r="Z14" i="9"/>
  <c r="AC14" i="9"/>
  <c r="AA15" i="9"/>
  <c r="S19" i="9"/>
  <c r="S18" i="9"/>
  <c r="S14" i="7"/>
  <c r="I8" i="8"/>
  <c r="I23" i="8" s="1"/>
  <c r="J8" i="8"/>
  <c r="J23" i="8" s="1"/>
  <c r="H8" i="8"/>
  <c r="L8" i="8" s="1"/>
  <c r="J19" i="9"/>
  <c r="AM19" i="9" s="1"/>
  <c r="AP19" i="9" s="1"/>
  <c r="L14" i="8"/>
  <c r="U14" i="7"/>
  <c r="J10" i="8"/>
  <c r="H19" i="8"/>
  <c r="H18" i="9"/>
  <c r="AK18" i="9" s="1"/>
  <c r="AN18" i="9" s="1"/>
  <c r="H20" i="8"/>
  <c r="L20" i="8" s="1"/>
  <c r="H19" i="9"/>
  <c r="AK19" i="9" s="1"/>
  <c r="AN19" i="9" s="1"/>
  <c r="I7" i="8"/>
  <c r="H7" i="3"/>
  <c r="I10" i="8"/>
  <c r="H10" i="8"/>
  <c r="H11" i="7"/>
  <c r="I11" i="7"/>
  <c r="J11" i="7"/>
  <c r="J15" i="7"/>
  <c r="J18" i="7"/>
  <c r="J9" i="9"/>
  <c r="AM9" i="9" s="1"/>
  <c r="AP9" i="9" s="1"/>
  <c r="H9" i="9"/>
  <c r="AK9" i="9" s="1"/>
  <c r="AN9" i="9" s="1"/>
  <c r="J19" i="7"/>
  <c r="I9" i="9"/>
  <c r="AL9" i="9" s="1"/>
  <c r="AO9" i="9" s="1"/>
  <c r="J11" i="9"/>
  <c r="AM11" i="9" s="1"/>
  <c r="AP11" i="9" s="1"/>
  <c r="H11" i="9"/>
  <c r="AK11" i="9" s="1"/>
  <c r="AN11" i="9" s="1"/>
  <c r="I11" i="9"/>
  <c r="AL11" i="9" s="1"/>
  <c r="AO11" i="9" s="1"/>
  <c r="J18" i="9"/>
  <c r="AM18" i="9" s="1"/>
  <c r="AP18" i="9" s="1"/>
  <c r="I7" i="9"/>
  <c r="AL7" i="9" s="1"/>
  <c r="AO7" i="9" s="1"/>
  <c r="I8" i="9"/>
  <c r="AL8" i="9" s="1"/>
  <c r="AO8" i="9" s="1"/>
  <c r="I8" i="7"/>
  <c r="J7" i="9"/>
  <c r="AM7" i="9" s="1"/>
  <c r="AP7" i="9" s="1"/>
  <c r="H7" i="9"/>
  <c r="J7" i="3"/>
  <c r="J7" i="8" s="1"/>
  <c r="AA14" i="7" l="1"/>
  <c r="AD14" i="7"/>
  <c r="Y14" i="7"/>
  <c r="AB14" i="7"/>
  <c r="W9" i="7"/>
  <c r="Z9" i="7"/>
  <c r="W15" i="7"/>
  <c r="Z15" i="7"/>
  <c r="X9" i="7"/>
  <c r="AA9" i="7"/>
  <c r="V15" i="7"/>
  <c r="Y15" i="7"/>
  <c r="W19" i="7"/>
  <c r="Z19" i="7"/>
  <c r="V9" i="7"/>
  <c r="Y9" i="7"/>
  <c r="W18" i="7"/>
  <c r="Z18" i="7"/>
  <c r="T8" i="7"/>
  <c r="AM8" i="7"/>
  <c r="AP8" i="7" s="1"/>
  <c r="U18" i="7"/>
  <c r="AD18" i="7" s="1"/>
  <c r="AN18" i="7"/>
  <c r="AQ18" i="7" s="1"/>
  <c r="U11" i="7"/>
  <c r="AD11" i="7" s="1"/>
  <c r="AN11" i="7"/>
  <c r="AQ11" i="7" s="1"/>
  <c r="T11" i="7"/>
  <c r="AC11" i="7" s="1"/>
  <c r="AM11" i="7"/>
  <c r="AP11" i="7" s="1"/>
  <c r="S11" i="7"/>
  <c r="AB11" i="7" s="1"/>
  <c r="AL11" i="7"/>
  <c r="AO11" i="7" s="1"/>
  <c r="U19" i="7"/>
  <c r="AD19" i="7" s="1"/>
  <c r="AN19" i="7"/>
  <c r="AQ19" i="7" s="1"/>
  <c r="U15" i="7"/>
  <c r="AD15" i="7" s="1"/>
  <c r="AN15" i="7"/>
  <c r="AQ15" i="7" s="1"/>
  <c r="R7" i="9"/>
  <c r="AK7" i="9"/>
  <c r="AN7" i="9" s="1"/>
  <c r="V14" i="7"/>
  <c r="W8" i="7"/>
  <c r="X14" i="7"/>
  <c r="Y18" i="9"/>
  <c r="V18" i="9"/>
  <c r="Y19" i="9"/>
  <c r="V19" i="9"/>
  <c r="AB18" i="9"/>
  <c r="AB19" i="9"/>
  <c r="T11" i="9"/>
  <c r="R11" i="9"/>
  <c r="S11" i="9"/>
  <c r="S9" i="9"/>
  <c r="S8" i="9"/>
  <c r="T9" i="9"/>
  <c r="T7" i="9"/>
  <c r="R9" i="9"/>
  <c r="S7" i="9"/>
  <c r="T18" i="9"/>
  <c r="T19" i="9"/>
  <c r="H23" i="8"/>
  <c r="J25" i="8"/>
  <c r="R18" i="9"/>
  <c r="L19" i="8"/>
  <c r="R19" i="9"/>
  <c r="H7" i="8"/>
  <c r="L7" i="8" s="1"/>
  <c r="H8" i="9"/>
  <c r="AK8" i="9" s="1"/>
  <c r="AN8" i="9" s="1"/>
  <c r="J7" i="7"/>
  <c r="H7" i="7"/>
  <c r="AL7" i="7" s="1"/>
  <c r="I7" i="7"/>
  <c r="AM7" i="7" s="1"/>
  <c r="I6" i="8"/>
  <c r="J6" i="8"/>
  <c r="H6" i="8"/>
  <c r="J8" i="7"/>
  <c r="J8" i="9"/>
  <c r="AM8" i="9" s="1"/>
  <c r="AP8" i="9" s="1"/>
  <c r="Z8" i="7" l="1"/>
  <c r="AC8" i="7"/>
  <c r="AP7" i="7"/>
  <c r="S22" i="9"/>
  <c r="S21" i="9"/>
  <c r="W11" i="7"/>
  <c r="Z11" i="7"/>
  <c r="X11" i="7"/>
  <c r="AA11" i="7"/>
  <c r="V11" i="7"/>
  <c r="Y11" i="7"/>
  <c r="U7" i="9"/>
  <c r="R21" i="9"/>
  <c r="X18" i="7"/>
  <c r="AA18" i="7"/>
  <c r="X15" i="7"/>
  <c r="AA15" i="7"/>
  <c r="X19" i="7"/>
  <c r="AA19" i="7"/>
  <c r="X7" i="9"/>
  <c r="AA7" i="9"/>
  <c r="U8" i="7"/>
  <c r="AD8" i="7" s="1"/>
  <c r="AN8" i="7"/>
  <c r="AQ8" i="7" s="1"/>
  <c r="U7" i="7"/>
  <c r="AD7" i="7" s="1"/>
  <c r="AN7" i="7"/>
  <c r="S7" i="7"/>
  <c r="AB7" i="7" s="1"/>
  <c r="AO7" i="7"/>
  <c r="X11" i="9"/>
  <c r="U11" i="9"/>
  <c r="X9" i="9"/>
  <c r="U9" i="9"/>
  <c r="W11" i="9"/>
  <c r="X19" i="9"/>
  <c r="U19" i="9"/>
  <c r="W7" i="9"/>
  <c r="Z7" i="9"/>
  <c r="W9" i="9"/>
  <c r="X18" i="9"/>
  <c r="U18" i="9"/>
  <c r="V8" i="9"/>
  <c r="Y8" i="9"/>
  <c r="V7" i="9"/>
  <c r="Y7" i="9"/>
  <c r="V9" i="9"/>
  <c r="Y9" i="9"/>
  <c r="W19" i="9"/>
  <c r="V11" i="9"/>
  <c r="Y11" i="9"/>
  <c r="W18" i="9"/>
  <c r="AC11" i="9"/>
  <c r="Z11" i="9"/>
  <c r="AA9" i="9"/>
  <c r="AC9" i="9"/>
  <c r="Z9" i="9"/>
  <c r="AA18" i="9"/>
  <c r="AC7" i="9"/>
  <c r="AA19" i="9"/>
  <c r="AB9" i="9"/>
  <c r="AB11" i="9"/>
  <c r="AB7" i="9"/>
  <c r="AB8" i="9"/>
  <c r="AC19" i="9"/>
  <c r="Z19" i="9"/>
  <c r="AC18" i="9"/>
  <c r="Z18" i="9"/>
  <c r="AA11" i="9"/>
  <c r="T8" i="9"/>
  <c r="T7" i="7"/>
  <c r="R8" i="9"/>
  <c r="U8" i="9" s="1"/>
  <c r="J20" i="9"/>
  <c r="AM20" i="9" s="1"/>
  <c r="AP20" i="9" s="1"/>
  <c r="Z7" i="7" l="1"/>
  <c r="AC7" i="7"/>
  <c r="AQ7" i="7"/>
  <c r="X7" i="7"/>
  <c r="AA7" i="7"/>
  <c r="R22" i="9"/>
  <c r="X8" i="7"/>
  <c r="AA8" i="7"/>
  <c r="V7" i="7"/>
  <c r="Y7" i="7"/>
  <c r="W7" i="7"/>
  <c r="X8" i="9"/>
  <c r="W8" i="9"/>
  <c r="AC8" i="9"/>
  <c r="Z8" i="9"/>
  <c r="AA8" i="9"/>
  <c r="T20" i="9"/>
  <c r="T22" i="9" s="1"/>
  <c r="J20" i="7"/>
  <c r="J21" i="8"/>
  <c r="T21" i="9" l="1"/>
  <c r="U20" i="7"/>
  <c r="AD20" i="7" s="1"/>
  <c r="AN20" i="7"/>
  <c r="AQ20" i="7" s="1"/>
  <c r="W20" i="9"/>
  <c r="AC20" i="9"/>
  <c r="Z20" i="9"/>
  <c r="I25" i="3"/>
  <c r="H25" i="3"/>
  <c r="J43" i="1"/>
  <c r="J42" i="1"/>
  <c r="J41" i="1"/>
  <c r="J45" i="1"/>
  <c r="J46" i="1"/>
  <c r="J47" i="1"/>
  <c r="J44" i="1"/>
  <c r="X20" i="7" l="1"/>
  <c r="AA20" i="7"/>
  <c r="J25" i="3"/>
  <c r="J15" i="3" l="1"/>
  <c r="M15" i="3" s="1"/>
  <c r="J15" i="8" l="1"/>
  <c r="H15" i="8" l="1"/>
  <c r="I15" i="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tc={8342716D-5B4E-415F-9D3B-170FC81E3AD7}</author>
    <author>tc={D61663B7-5904-42FA-B586-4C7A84BC9A4E}</author>
    <author>tc={56C69B32-0713-4731-9F2E-40E0F1911B79}</author>
  </authors>
  <commentList>
    <comment ref="H26" authorId="0" shapeId="0" xr:uid="{8342716D-5B4E-415F-9D3B-170FC81E3AD7}">
      <text>
        <t>[Threaded comment]
Your version of Excel allows you to read this threaded comment; however, any edits to it will get removed if the file is opened in a newer version of Excel. Learn more: https://go.microsoft.com/fwlink/?linkid=870924
Comment:
    Average of digitized Figure 1 data points</t>
      </text>
    </comment>
    <comment ref="H27" authorId="1" shapeId="0" xr:uid="{D61663B7-5904-42FA-B586-4C7A84BC9A4E}">
      <text>
        <t xml:space="preserve">[Threaded comment]
Your version of Excel allows you to read this threaded comment; however, any edits to it will get removed if the file is opened in a newer version of Excel. Learn more: https://go.microsoft.com/fwlink/?linkid=870924
Comment:
    Average of digitized Figure 1 data points
</t>
      </text>
    </comment>
    <comment ref="H28" authorId="2" shapeId="0" xr:uid="{56C69B32-0713-4731-9F2E-40E0F1911B79}">
      <text>
        <t xml:space="preserve">[Threaded comment]
Your version of Excel allows you to read this threaded comment; however, any edits to it will get removed if the file is opened in a newer version of Excel. Learn more: https://go.microsoft.com/fwlink/?linkid=870924
Comment:
    Average of digitized Figure 1 data points
</t>
      </text>
    </comment>
  </commentList>
</comments>
</file>

<file path=xl/sharedStrings.xml><?xml version="1.0" encoding="utf-8"?>
<sst xmlns="http://schemas.openxmlformats.org/spreadsheetml/2006/main" count="1489" uniqueCount="346">
  <si>
    <t>PUBLIC RELEASE DRAFT - November 2024</t>
  </si>
  <si>
    <t>Consumer Exposure Assessment Workbook</t>
  </si>
  <si>
    <t>Methodology Approaches:</t>
  </si>
  <si>
    <t xml:space="preserve">For most products EPA evaluated 2 scenarios, one for maintenance/disturbance/repair and one for removal. EPA decided installation scenarios are not applicable as it is highly unlikely for a consumer to acquire new/unused ACM to install. </t>
  </si>
  <si>
    <t>Assumed that the TWFs (ET x EF) varied for the scenario (maintenance/disturbance/repair or removal), rather than the product.  Thus used the same TWFs for all products.  </t>
  </si>
  <si>
    <t xml:space="preserve">I </t>
  </si>
  <si>
    <t xml:space="preserve">For removal, did not consider the concept of how often one might replace roofing, flooring, insulation, ceilings, etc because once the ACM is removed it would not be replaced with new ACM to remove again at a later time. </t>
  </si>
  <si>
    <r>
      <rPr>
        <b/>
        <u/>
        <sz val="11"/>
        <color theme="1"/>
        <rFont val="Calibri"/>
        <family val="2"/>
        <scheme val="minor"/>
      </rPr>
      <t>ASB conc calculations tab</t>
    </r>
    <r>
      <rPr>
        <b/>
        <sz val="11"/>
        <color theme="1"/>
        <rFont val="Calibri"/>
        <family val="2"/>
        <scheme val="minor"/>
      </rPr>
      <t>:</t>
    </r>
  </si>
  <si>
    <t>This tab is the primary source of all concentrations, which the user and bystander exposure tabs reference.</t>
  </si>
  <si>
    <r>
      <rPr>
        <b/>
        <u/>
        <sz val="11"/>
        <color theme="1"/>
        <rFont val="Calibri"/>
        <family val="2"/>
        <scheme val="minor"/>
      </rPr>
      <t>User Exposure tab</t>
    </r>
    <r>
      <rPr>
        <b/>
        <sz val="11"/>
        <color theme="1"/>
        <rFont val="Calibri"/>
        <family val="2"/>
        <scheme val="minor"/>
      </rPr>
      <t>:</t>
    </r>
  </si>
  <si>
    <t>Table contains DIY ABS concentrations, TWF values and assumptions, ELCR and MOE equations and calculations</t>
  </si>
  <si>
    <r>
      <rPr>
        <b/>
        <u/>
        <sz val="11"/>
        <color theme="1"/>
        <rFont val="Calibri"/>
        <family val="2"/>
        <scheme val="minor"/>
      </rPr>
      <t>Bystander Exposure tab</t>
    </r>
    <r>
      <rPr>
        <b/>
        <sz val="11"/>
        <color theme="1"/>
        <rFont val="Calibri"/>
        <family val="2"/>
        <scheme val="minor"/>
      </rPr>
      <t>:</t>
    </r>
  </si>
  <si>
    <t>Mimics the User tab</t>
  </si>
  <si>
    <t>Column K on whether the bystander concentrations are derived from paper-reported area data or from using a reduction factor from consumer task-based concentrations</t>
  </si>
  <si>
    <r>
      <rPr>
        <b/>
        <u/>
        <sz val="11"/>
        <color theme="1"/>
        <rFont val="Calibri"/>
        <family val="2"/>
        <scheme val="minor"/>
      </rPr>
      <t>Reduction Factor</t>
    </r>
    <r>
      <rPr>
        <b/>
        <sz val="11"/>
        <color theme="1"/>
        <rFont val="Calibri"/>
        <family val="2"/>
        <scheme val="minor"/>
      </rPr>
      <t xml:space="preserve"> tab:</t>
    </r>
  </si>
  <si>
    <t>Added fields to note if area data was used and if so, what the calculated RF would be.</t>
  </si>
  <si>
    <t>Experimetal Study Data Tab:</t>
  </si>
  <si>
    <t>Data collected via EPA's systematic review process for experimental studies</t>
  </si>
  <si>
    <t>Indoor Monitoring Study Data Tab:</t>
  </si>
  <si>
    <t>Data collected via EPA's systematic review process for indoor monitoring studies</t>
  </si>
  <si>
    <t>Outdoor Monitoring Study Data Tab:</t>
  </si>
  <si>
    <t>Data collected via EPA's systematic review process for outdoor monitoring studies</t>
  </si>
  <si>
    <t>User IUR Comp Tab:</t>
  </si>
  <si>
    <t>Comparison of ELCR (lifetime cancer risk estimate) for DIYer (User) using IUR values from the {U.S. EPA, 1988, 783514} and IUR values from Part 2 Appendix K</t>
  </si>
  <si>
    <t>Bystander IUR Comp Tab:</t>
  </si>
  <si>
    <t>Comparison of ELCR (lifetime cancer risk estimate) for bystander using IUR values from the {U.S. EPA, 1988, 783514} and IUR values from Part 2 Appendix K</t>
  </si>
  <si>
    <t>Details, equations, and descriptions about inputs, and assumptions for each scenario are found in each tab per scenario</t>
  </si>
  <si>
    <t>* EPC values are pulled from the "ABS conc calculations" tab</t>
  </si>
  <si>
    <t>Excess Lifetime Cancer Risk Calculation and Assumptions</t>
  </si>
  <si>
    <r>
      <t xml:space="preserve">* TWF values are based on assumptions as described in columns Y, AA, AB, where similar job types (e.g., "repair") were given consistent TWF. The assumptions take into account not only the frequency of a job type (e.g., "roof replacement") but also the number of times per lifetime that a given job will include asbestos materials (e.g., a roof may be replaced every 10 years, but only the first replacement job is likely to include legacy use asbestos; in contrast, repeat </t>
    </r>
    <r>
      <rPr>
        <i/>
        <sz val="12"/>
        <color theme="1"/>
        <rFont val="Times New Roman"/>
        <family val="1"/>
      </rPr>
      <t>repair</t>
    </r>
    <r>
      <rPr>
        <sz val="12"/>
        <color theme="1"/>
        <rFont val="Times New Roman"/>
        <family val="1"/>
      </rPr>
      <t xml:space="preserve"> jobs are more likely to contain legacy asbestos each time).</t>
    </r>
  </si>
  <si>
    <t>Used in RE, exposure starts at 16 and DIY projects can be done all throughout life (78 - 16), for a 62 year exposure duration window</t>
  </si>
  <si>
    <t>For comparison to lifetime and (16,62) risk estimates. This scenario represents populations that perform DIY projects similar to the duration of their occupational risk. Although realistic, this scenario does not include people that continue to perform DIY projects after they retire.</t>
  </si>
  <si>
    <t>For reference and comparison. Not used in RE. Represents people perfoming DIY activities throughout their entire life. Not realistic because it considers lifestages that cannot perform DIY activities</t>
  </si>
  <si>
    <t>Non-Cancer Chronic MOE Calculations and Assumptions</t>
  </si>
  <si>
    <t>COU</t>
  </si>
  <si>
    <t>Subcategory</t>
  </si>
  <si>
    <t>Product and Activity-Based Scenario</t>
  </si>
  <si>
    <t>Exposure Point Concentration (EPC) Data From Systematic Review</t>
  </si>
  <si>
    <t>Time Weighting Factor (Lifetime Cancer)</t>
  </si>
  <si>
    <t>Exposure Concentration (Lifetime Cancer)</t>
  </si>
  <si>
    <r>
      <rPr>
        <b/>
        <sz val="12"/>
        <color rgb="FF000000"/>
        <rFont val="Times New Roman"/>
        <family val="1"/>
      </rPr>
      <t>Excess Lifteme Cancer Risk</t>
    </r>
    <r>
      <rPr>
        <b/>
        <sz val="11"/>
        <color rgb="FF000000"/>
        <rFont val="Times New Roman"/>
        <family val="1"/>
      </rPr>
      <t xml:space="preserve"> </t>
    </r>
    <r>
      <rPr>
        <b/>
        <sz val="10"/>
        <color rgb="FF000000"/>
        <rFont val="Times New Roman"/>
        <family val="1"/>
      </rPr>
      <t>(risks &gt; 1x10</t>
    </r>
    <r>
      <rPr>
        <b/>
        <vertAlign val="superscript"/>
        <sz val="10"/>
        <color rgb="FF000000"/>
        <rFont val="Times New Roman"/>
        <family val="1"/>
      </rPr>
      <t>-6</t>
    </r>
    <r>
      <rPr>
        <b/>
        <sz val="10"/>
        <color rgb="FF000000"/>
        <rFont val="Times New Roman"/>
        <family val="1"/>
      </rPr>
      <t xml:space="preserve"> are red and &lt; 1x10</t>
    </r>
    <r>
      <rPr>
        <b/>
        <vertAlign val="superscript"/>
        <sz val="10"/>
        <color rgb="FF000000"/>
        <rFont val="Times New Roman"/>
        <family val="1"/>
      </rPr>
      <t>-6</t>
    </r>
    <r>
      <rPr>
        <b/>
        <sz val="10"/>
        <color rgb="FF000000"/>
        <rFont val="Times New Roman"/>
        <family val="1"/>
      </rPr>
      <t xml:space="preserve"> are green)</t>
    </r>
  </si>
  <si>
    <t>Time Weighting Factor (Non-Cancer Chronic)</t>
  </si>
  <si>
    <t>Exposure Concentration (Non-Cancer Chronic)</t>
  </si>
  <si>
    <t>Non-Cancer Chronic MOE
Benchmark = 300, Risk &lt; 300 are red</t>
  </si>
  <si>
    <r>
      <t xml:space="preserve">IUR </t>
    </r>
    <r>
      <rPr>
        <b/>
        <vertAlign val="subscript"/>
        <sz val="11"/>
        <color rgb="FF000000"/>
        <rFont val="Times New Roman"/>
        <family val="1"/>
      </rPr>
      <t>LTL</t>
    </r>
    <r>
      <rPr>
        <b/>
        <sz val="11"/>
        <color rgb="FF000000"/>
        <rFont val="Times New Roman"/>
        <family val="1"/>
      </rPr>
      <t>=</t>
    </r>
  </si>
  <si>
    <r>
      <t xml:space="preserve">IUR </t>
    </r>
    <r>
      <rPr>
        <b/>
        <vertAlign val="subscript"/>
        <sz val="11"/>
        <color rgb="FF000000"/>
        <rFont val="Times New Roman"/>
        <family val="1"/>
      </rPr>
      <t>lifetime</t>
    </r>
    <r>
      <rPr>
        <b/>
        <sz val="11"/>
        <color rgb="FF000000"/>
        <rFont val="Times New Roman"/>
        <family val="1"/>
      </rPr>
      <t>=</t>
    </r>
  </si>
  <si>
    <t>Chronic Exposure Duration, yr (ED) =</t>
  </si>
  <si>
    <t>POD (f/cc)=</t>
  </si>
  <si>
    <t>16,62</t>
  </si>
  <si>
    <t>16,40</t>
  </si>
  <si>
    <t>0,78</t>
  </si>
  <si>
    <t xml:space="preserve">Averaging Time, yr (AT) = </t>
  </si>
  <si>
    <t>Chronic Exposure Duration  (yr) =
Chronic Averaging Time (yr) =</t>
  </si>
  <si>
    <t>62 (ED)
78 (AT)</t>
  </si>
  <si>
    <t>Source</t>
  </si>
  <si>
    <t>Year</t>
  </si>
  <si>
    <t>Method</t>
  </si>
  <si>
    <t>Rating</t>
  </si>
  <si>
    <t>Low End (f/cc)</t>
  </si>
  <si>
    <t>High End (f/cc)</t>
  </si>
  <si>
    <t>Center Tendency (f/cc)</t>
  </si>
  <si>
    <t>Low End</t>
  </si>
  <si>
    <t>Low End TWF Comment</t>
  </si>
  <si>
    <t>High End</t>
  </si>
  <si>
    <t>High End TWF Comment</t>
  </si>
  <si>
    <t>Central Tendency</t>
  </si>
  <si>
    <t>Central Tendency TWF comment</t>
  </si>
  <si>
    <t>Central Tendency (f/cc)</t>
  </si>
  <si>
    <t>Chemical Substances in Construction, Paint, Electrical, and Metal Products</t>
  </si>
  <si>
    <t>Construction and building materials covering large surface areas: paper articles; metal articles; stone, plaster, cement, glass and ceramic articles</t>
  </si>
  <si>
    <r>
      <t>Outdoor, disturbance/repair (sanding or scraping) of</t>
    </r>
    <r>
      <rPr>
        <b/>
        <sz val="10"/>
        <rFont val="Times New Roman"/>
        <family val="1"/>
      </rPr>
      <t xml:space="preserve"> roofing materials</t>
    </r>
  </si>
  <si>
    <t>PCME (PCM and TEM)</t>
  </si>
  <si>
    <t>High</t>
  </si>
  <si>
    <t>Assumed 1 repair/year, taking 1 day, lasting 30 min/day</t>
  </si>
  <si>
    <t>Assumed 1 repair/year, taking 1 day, lasting 3 hr/day</t>
  </si>
  <si>
    <t>Assumed 1 repair/year, taking 1 day, lasting 1 hr/day</t>
  </si>
  <si>
    <r>
      <t xml:space="preserve">Outdoor, removal of </t>
    </r>
    <r>
      <rPr>
        <b/>
        <sz val="10"/>
        <rFont val="Times New Roman"/>
        <family val="1"/>
      </rPr>
      <t>roofing materials</t>
    </r>
  </si>
  <si>
    <t>PCM</t>
  </si>
  <si>
    <t>Medium</t>
  </si>
  <si>
    <t>Assumed 1 removal job in lifetime taking 5 days lasting 8 hrs/day</t>
  </si>
  <si>
    <t>Assumed 3 removal jobs in lifetime taking 10 days lasting 8 hrs/day</t>
  </si>
  <si>
    <t>Assumed 1 removal job in lifetime taking 10 days lasting 8 hrs/day</t>
  </si>
  <si>
    <r>
      <t xml:space="preserve">Indoor, removal of </t>
    </r>
    <r>
      <rPr>
        <b/>
        <sz val="10"/>
        <rFont val="Times New Roman"/>
        <family val="1"/>
      </rPr>
      <t>plaster</t>
    </r>
  </si>
  <si>
    <r>
      <t xml:space="preserve">Indoor, disturbance (sliding) of </t>
    </r>
    <r>
      <rPr>
        <b/>
        <sz val="10"/>
        <rFont val="Times New Roman"/>
        <family val="1"/>
      </rPr>
      <t>ceiling tiles</t>
    </r>
  </si>
  <si>
    <r>
      <t>Indoor, removal of</t>
    </r>
    <r>
      <rPr>
        <b/>
        <sz val="10"/>
        <rFont val="Times New Roman"/>
        <family val="1"/>
      </rPr>
      <t xml:space="preserve"> ceiling tiles</t>
    </r>
  </si>
  <si>
    <t>PCM and TEM</t>
  </si>
  <si>
    <r>
      <t xml:space="preserve">Indoor, maintenance (chemical stripping, polishing or buffing) of </t>
    </r>
    <r>
      <rPr>
        <b/>
        <sz val="10"/>
        <color theme="1"/>
        <rFont val="Times New Roman"/>
        <family val="1"/>
      </rPr>
      <t>vinyl floor tiles</t>
    </r>
  </si>
  <si>
    <t>PCM and SEM</t>
  </si>
  <si>
    <t>Below LOD</t>
  </si>
  <si>
    <r>
      <t xml:space="preserve">Indoor, removal of </t>
    </r>
    <r>
      <rPr>
        <b/>
        <sz val="10"/>
        <color theme="1"/>
        <rFont val="Times New Roman"/>
        <family val="1"/>
      </rPr>
      <t>vinyl floor tiles</t>
    </r>
  </si>
  <si>
    <r>
      <t xml:space="preserve">Indoor, disturbance/repair (cutting) of </t>
    </r>
    <r>
      <rPr>
        <b/>
        <sz val="10"/>
        <color theme="1"/>
        <rFont val="Times New Roman"/>
        <family val="1"/>
      </rPr>
      <t>attic</t>
    </r>
    <r>
      <rPr>
        <sz val="10"/>
        <color theme="1"/>
        <rFont val="Times New Roman"/>
        <family val="1"/>
      </rPr>
      <t xml:space="preserve"> </t>
    </r>
    <r>
      <rPr>
        <b/>
        <sz val="10"/>
        <color theme="1"/>
        <rFont val="Times New Roman"/>
        <family val="1"/>
      </rPr>
      <t>insulation</t>
    </r>
    <r>
      <rPr>
        <sz val="10"/>
        <color theme="1"/>
        <rFont val="Times New Roman"/>
        <family val="1"/>
      </rPr>
      <t>.</t>
    </r>
  </si>
  <si>
    <r>
      <t xml:space="preserve">Indoor, moving and removal (with vacuum) of </t>
    </r>
    <r>
      <rPr>
        <b/>
        <sz val="10"/>
        <color theme="1"/>
        <rFont val="Times New Roman"/>
        <family val="1"/>
      </rPr>
      <t xml:space="preserve">attic insulation </t>
    </r>
  </si>
  <si>
    <t>Fillers and putties</t>
  </si>
  <si>
    <r>
      <t xml:space="preserve">Indoor, disturbance (pole or hand sanding and cleaning) of </t>
    </r>
    <r>
      <rPr>
        <b/>
        <sz val="10"/>
        <rFont val="Times New Roman"/>
        <family val="1"/>
      </rPr>
      <t>spackle</t>
    </r>
  </si>
  <si>
    <r>
      <t xml:space="preserve">Indoor, disturbance (sanding and cleaning) of </t>
    </r>
    <r>
      <rPr>
        <b/>
        <sz val="10"/>
        <color rgb="FF000000"/>
        <rFont val="Times New Roman"/>
        <family val="1"/>
      </rPr>
      <t>coatings, mastics and adhesives</t>
    </r>
  </si>
  <si>
    <t>PCME</t>
  </si>
  <si>
    <r>
      <t xml:space="preserve">Indoor, removal of </t>
    </r>
    <r>
      <rPr>
        <b/>
        <sz val="10"/>
        <rFont val="Times New Roman"/>
        <family val="1"/>
      </rPr>
      <t xml:space="preserve">floor tile/mastic </t>
    </r>
  </si>
  <si>
    <r>
      <t xml:space="preserve">Indoor, removal of </t>
    </r>
    <r>
      <rPr>
        <b/>
        <sz val="10"/>
        <rFont val="Times New Roman"/>
        <family val="1"/>
      </rPr>
      <t>window caulking</t>
    </r>
  </si>
  <si>
    <t xml:space="preserve">Chemical Substances in Furnishing, Cleaning, Treatment Care Products </t>
  </si>
  <si>
    <t>Construction and building materials covering large surface areas, including fabrics, textiles, and apparel</t>
  </si>
  <si>
    <r>
      <t xml:space="preserve">Use of mittens for glass manufacturing, (proxy for </t>
    </r>
    <r>
      <rPr>
        <b/>
        <sz val="10"/>
        <color theme="1"/>
        <rFont val="Times New Roman"/>
        <family val="1"/>
      </rPr>
      <t>oven mittens and potholders</t>
    </r>
    <r>
      <rPr>
        <sz val="10"/>
        <color theme="1"/>
        <rFont val="Times New Roman"/>
        <family val="1"/>
      </rPr>
      <t>)</t>
    </r>
  </si>
  <si>
    <t>HSE method MDHS 39/4 UK</t>
  </si>
  <si>
    <t>Assumed BBQ mittens used more than other hobbies. People grill on average 1 hr/day, 1 day per week (52 days per year), using an ACM mitt for 2 years over their lifetime</t>
  </si>
  <si>
    <t>Assumed BBQ mittens used more than other hobbies. People grill on average 1 hr/day, 1 day per week (52 days per year), using an ACM mitt for 10 years over their lifetime</t>
  </si>
  <si>
    <t>Assumed BBQ mittens used more than other hobbies. People grill on average 1 hr/day, 1 day per week (52 days per year), using an ACM mitt for 5 years over their lifetime</t>
  </si>
  <si>
    <t>Updated equation to use:</t>
  </si>
  <si>
    <t>ELCR = Excess Lifetime Cancer Risk, the risk of developing cancer as a consequence of the site-related exposure</t>
  </si>
  <si>
    <t>EPC = Exposure Point Concentration, the concentration of asbestos fibers in air (f/cc) for the specific activity being assessed</t>
  </si>
  <si>
    <t>IUR LTL or Liftetime = Inhalation Unit Risk per (f/cc) Less than Lifetime or Lifetime</t>
  </si>
  <si>
    <t>TWF = Time Weighting Factor, this factor accounts for less-than-continous exposure during a one-year exposure</t>
  </si>
  <si>
    <t>Former Exposure Factors links and notes</t>
  </si>
  <si>
    <t xml:space="preserve">https://blog.nationwide.com/home/home-maintenance/when-to-replace-your-roof/ </t>
  </si>
  <si>
    <t xml:space="preserve">https://madison.floorcoveringsinternational.com/articles/questions-to-ask-before-replacing-your-tile-floor/ </t>
  </si>
  <si>
    <t>Ceramic Floor tile - 30 to 50 yrs</t>
  </si>
  <si>
    <t>https://vevano.com/blogs/flooring-resources/signs-to-replace-flooring</t>
  </si>
  <si>
    <t>Low quality tile 10 years, high quality tile 20 years</t>
  </si>
  <si>
    <t xml:space="preserve">https://jmroofsiding.com/blog/2018/01/24/often-need-replace-insulation-attic/ </t>
  </si>
  <si>
    <t xml:space="preserve">https://www.atticsystems.com/about-attic-systems/news-and-events/39318-when-does-attic-insulation-need-to-be-replaced.html </t>
  </si>
  <si>
    <t xml:space="preserve">https://www.superiorattic.com/post/how-often-should-you-replace-your-attic-insulation </t>
  </si>
  <si>
    <r>
      <t xml:space="preserve">* TWF values are based on assumptions as described in columns Y, AA, AB, where similar job types (e.g., "repair") were given consistent TWF. The assumptions take into account not only the frequency of a job type (e.g., "roof replacement") but also the number of times per lifetime that a given job will include asbestos materials (e.g., a roof may be replaced every 10 years, but only the first replacement job is likely to include legacy use asbestos; in contrast, repeat </t>
    </r>
    <r>
      <rPr>
        <i/>
        <sz val="11"/>
        <color theme="1"/>
        <rFont val="Times New Roman"/>
        <family val="1"/>
      </rPr>
      <t>repair</t>
    </r>
    <r>
      <rPr>
        <sz val="11"/>
        <color theme="1"/>
        <rFont val="Times New Roman"/>
        <family val="1"/>
      </rPr>
      <t xml:space="preserve"> jobs are more likely to contain legacy asbestos each time).</t>
    </r>
  </si>
  <si>
    <t>Bystander is child living at residence until 20 years of age. Intermitent DIY activities occur in a 20 year window</t>
  </si>
  <si>
    <t>Bystander is an adult living in the same house for 30 years, exposure starts at 20 years, intermitent DIY activities occur in a 30 year window</t>
  </si>
  <si>
    <t>Used in RE. Exposure starts at birth all throughout life. Person living at a household in which DIY projects are done, not exclusive to the same residence.</t>
  </si>
  <si>
    <t>Static copy and paste not linked to any formulas. For RE Appendix and Risk Characterization.</t>
  </si>
  <si>
    <t>Static copy and paste not linked to any formulas. For RE Appendix.</t>
  </si>
  <si>
    <t>Exposure (Lifetime Cancer)</t>
  </si>
  <si>
    <r>
      <rPr>
        <b/>
        <sz val="12"/>
        <color rgb="FF000000"/>
        <rFont val="Times New Roman"/>
        <family val="1"/>
      </rPr>
      <t xml:space="preserve">Excess Lifteme Cancer Risk </t>
    </r>
    <r>
      <rPr>
        <b/>
        <sz val="10"/>
        <color rgb="FF000000"/>
        <rFont val="Times New Roman"/>
        <family val="1"/>
      </rPr>
      <t>(risks &gt; 1x10</t>
    </r>
    <r>
      <rPr>
        <b/>
        <vertAlign val="superscript"/>
        <sz val="10"/>
        <color rgb="FF000000"/>
        <rFont val="Times New Roman"/>
        <family val="1"/>
      </rPr>
      <t>-6</t>
    </r>
    <r>
      <rPr>
        <b/>
        <sz val="10"/>
        <color rgb="FF000000"/>
        <rFont val="Times New Roman"/>
        <family val="1"/>
      </rPr>
      <t xml:space="preserve"> are red and &lt; 1x10</t>
    </r>
    <r>
      <rPr>
        <b/>
        <vertAlign val="superscript"/>
        <sz val="10"/>
        <color rgb="FF000000"/>
        <rFont val="Times New Roman"/>
        <family val="1"/>
      </rPr>
      <t>-6</t>
    </r>
    <r>
      <rPr>
        <b/>
        <sz val="10"/>
        <color rgb="FF000000"/>
        <rFont val="Times New Roman"/>
        <family val="1"/>
      </rPr>
      <t xml:space="preserve"> are green)</t>
    </r>
  </si>
  <si>
    <t>Exposure (Non-Cancer Chronic)</t>
  </si>
  <si>
    <t>(0,20)</t>
  </si>
  <si>
    <t>20,30)</t>
  </si>
  <si>
    <t>(0,78)</t>
  </si>
  <si>
    <t>IUR  =</t>
  </si>
  <si>
    <t>78 (ED)
78 (AT)</t>
  </si>
  <si>
    <t>20 (ED)
78 (AT)</t>
  </si>
  <si>
    <t>30 (ED)
78 (AT)</t>
  </si>
  <si>
    <t>Concentration type</t>
  </si>
  <si>
    <t>Low End TWF</t>
  </si>
  <si>
    <t>High End TWF</t>
  </si>
  <si>
    <t>Central Tendency TWF</t>
  </si>
  <si>
    <t>Construction and building materials covering large surface areas</t>
  </si>
  <si>
    <t>RF of 6</t>
  </si>
  <si>
    <t>Area data, ND scenario</t>
  </si>
  <si>
    <t>personal bystander data, ND scenario</t>
  </si>
  <si>
    <t>SEM</t>
  </si>
  <si>
    <t>Area data</t>
  </si>
  <si>
    <r>
      <t xml:space="preserve">Indoor, disturbance/repair (cutting) of attic </t>
    </r>
    <r>
      <rPr>
        <b/>
        <sz val="10"/>
        <color theme="1"/>
        <rFont val="Times New Roman"/>
        <family val="1"/>
      </rPr>
      <t>insulation</t>
    </r>
    <r>
      <rPr>
        <sz val="10"/>
        <color theme="1"/>
        <rFont val="Times New Roman"/>
        <family val="1"/>
      </rPr>
      <t>.</t>
    </r>
  </si>
  <si>
    <r>
      <t xml:space="preserve">Indoor, moving and removal with vacuum of </t>
    </r>
    <r>
      <rPr>
        <b/>
        <sz val="10"/>
        <color theme="1"/>
        <rFont val="Times New Roman"/>
        <family val="1"/>
      </rPr>
      <t xml:space="preserve">attic insulation </t>
    </r>
  </si>
  <si>
    <t>Floor tile - 30 to 50 yrs</t>
  </si>
  <si>
    <r>
      <t xml:space="preserve">Note: data for each scenario are pulled from entries on the "Experimental Study Data", "Indoor Monitoring Study Data", and/or "Outdoor Monitoring Study Data" tabs using live cell references and formulas; Column N notes the rationale for the specific value chosen. </t>
    </r>
    <r>
      <rPr>
        <sz val="11"/>
        <color rgb="FF7030A0"/>
        <rFont val="Times New Roman"/>
        <family val="1"/>
      </rPr>
      <t>Purple text</t>
    </r>
    <r>
      <rPr>
        <sz val="11"/>
        <color theme="1"/>
        <rFont val="Times New Roman"/>
        <family val="1"/>
      </rPr>
      <t xml:space="preserve"> indicates if the data came from the SR extraction or other data that was pulled from the paper. </t>
    </r>
  </si>
  <si>
    <t>Data From Systematic Review</t>
  </si>
  <si>
    <t>DIYer</t>
  </si>
  <si>
    <t>Bystander</t>
  </si>
  <si>
    <t>Data source/description from paper</t>
  </si>
  <si>
    <t>Change from March draft</t>
  </si>
  <si>
    <r>
      <t xml:space="preserve">Paper only looked at asphalt-containing roofing materials. Any wet application activities are not evaluated in the RE. Table 4, avg of min (LE), avg of max (HE), avg of arithmetic mean (CT) for hand scraping and hand sanding activities combined. 30 minute samples, PCME concentrations, N=10. </t>
    </r>
    <r>
      <rPr>
        <sz val="10"/>
        <color rgb="FF7030A0"/>
        <rFont val="Times New Roman"/>
        <family val="1"/>
      </rPr>
      <t>SR extraction data used.</t>
    </r>
  </si>
  <si>
    <t>Updated scenario description to "repair" (represented by sanding/scraping tasks). Table 4 avg of min (LE), avg of max (HE), avg of arithmetic mean (CT) used. Combined scraping/sanding scenarios as they are similar activities. Other activites involving uncured (wet) product not evaluated. Area samples were not available so RF of 6 was used for bystanders</t>
  </si>
  <si>
    <r>
      <t xml:space="preserve">Table 1, removal roofing, &lt;0.01 for personal samples. For bystanders, used perimeter data LOD of 0.01. </t>
    </r>
    <r>
      <rPr>
        <sz val="10"/>
        <color rgb="FF7030A0"/>
        <rFont val="Times New Roman"/>
        <family val="1"/>
      </rPr>
      <t>Note SR only extracted perimeter data, not personal data, which was pulled here from paper directly</t>
    </r>
  </si>
  <si>
    <t xml:space="preserve">Updated to personal data for DIYers and perimeter for bystanders. No detected concentrations, updated to LOD for HE and 1/2 LOD for CT and LE. </t>
  </si>
  <si>
    <r>
      <t xml:space="preserve">Table 1, removal plaster, for DIYer range min (&lt;LOD) used for LE, range max used for HE and arithmetic mean used for CT.  For bystanders, used perimeter data LOD of 0.01. </t>
    </r>
    <r>
      <rPr>
        <sz val="10"/>
        <color rgb="FF7030A0"/>
        <rFont val="Times New Roman"/>
        <family val="1"/>
      </rPr>
      <t>Note SR only extracted perimeter data, not personal data, which was pulled here from paper directly</t>
    </r>
  </si>
  <si>
    <t>Updated to personal data for DIYers and perimeter for bystanders. Updated to use range for LE and HE and arithmetic mean for CT for DIYers. For bystanders, used LOD for HE adn 1/2 LOD for CT and LE. Updated description to Indoor as paper discussed full enclosure/containment and this did not seem like outdoor activity.</t>
  </si>
  <si>
    <r>
      <t xml:space="preserve">Used Table 1 data for field studies (Site A and Site B). Both personal and area data were &lt;LOQ. No detected concentrations, updated to LOD for HE and 1/2 LOD for CT. </t>
    </r>
    <r>
      <rPr>
        <sz val="10"/>
        <color rgb="FF7030A0"/>
        <rFont val="Times New Roman"/>
        <family val="1"/>
      </rPr>
      <t>Note SR extracted 8 hr TWA for bystander, not 30 min result, which was pulled here from paper directly</t>
    </r>
  </si>
  <si>
    <t xml:space="preserve">Removed 358228 data from this scenario since that was floor tile (separate product). Updated description to disturbance of tiles.  Used field studies which evaluated maintenance workers to represent DIYers. Chamber studies not used because they represented historical scenarios (retrospective analysis), not a current condition. Used personal (30 min) sample data for DIYers to represent task-based exposure instead of 8-hr TWA. No detected concentrations, updated to LOD for HE and 1/2 LOD for CT and LE. </t>
  </si>
  <si>
    <r>
      <t xml:space="preserve">Abatement of ceiling tiles in school. Used Table 1 TEM data which was analyzed only on day 5 of abatement activities when the tiles were drying out. Used max for HE, min for LE and central value for HE. Did not differentiate between inside and outside containment area (since DIYers aren't expected to use containment). Used RF of 10 for bystanders. </t>
    </r>
    <r>
      <rPr>
        <sz val="10"/>
        <color rgb="FF7030A0"/>
        <rFont val="Times New Roman"/>
        <family val="1"/>
      </rPr>
      <t>SR extraction data used.</t>
    </r>
  </si>
  <si>
    <t>Updated activity description to removal (rather than disturbed). Used Table 1 TEM data which was analyzed only on day 5 of abatement activities when the tiles were drying out. Used max for HE, min for LE and central value for HE. Did not differentiate between inside and outside containment area (since DIYers aren't expected to use containment). Used RF of 6 for bystanders.</t>
  </si>
  <si>
    <t>NA</t>
  </si>
  <si>
    <r>
      <t>Table 5, personal maintenance data representes DIYer.</t>
    </r>
    <r>
      <rPr>
        <sz val="10"/>
        <color rgb="FF7030A0"/>
        <rFont val="Times New Roman"/>
        <family val="1"/>
      </rPr>
      <t xml:space="preserve"> Results are zero, not extracted in SR.</t>
    </r>
  </si>
  <si>
    <t>Added new scenario for maintenance/disturbance of floor tile, SEM results (Table 5) were "0", LOD not reported. Exposures would be lower than tile removal exposures, but not quantifiable. Added product to Table 3-1 (weight fractions)</t>
  </si>
  <si>
    <r>
      <t>Table 6, personal cold removal data conservatively used for DIYer, since unknown what method they would use. Static (area) data used for bystander.</t>
    </r>
    <r>
      <rPr>
        <sz val="10"/>
        <color rgb="FF7030A0"/>
        <rFont val="Times New Roman"/>
        <family val="1"/>
      </rPr>
      <t xml:space="preserve">  SR extraction data used.</t>
    </r>
  </si>
  <si>
    <t>Added new scenario for floor tiles (previously paper was erroneously used for ceiling tile scenario). Used Table 6 personal cold removal data for DIYers and static (area) data for bystanders. Hot removal method not used since unknown what DIYer would do and cold is more conservative.  One one value reported, used for all LE, HE, and CT. Added product to Table 3-1 (weight fractions)</t>
  </si>
  <si>
    <r>
      <t xml:space="preserve">Used PCME personal data for DIYers for cutting (Table 3). Averaged area samples for bystanders. </t>
    </r>
    <r>
      <rPr>
        <sz val="10"/>
        <color rgb="FF7030A0"/>
        <rFont val="Times New Roman"/>
        <family val="1"/>
      </rPr>
      <t>Note SR only extracted summary results from Table 7, these were not used since not PCME. Tables by task report PCME, results pulled from paper directly.</t>
    </r>
  </si>
  <si>
    <t>For cutting scenario, only value reported, used as CT. Used PCME data instead of PCM. Used personal data for DIYers and area data for bystanders. Did not include cleaning scenarios.</t>
  </si>
  <si>
    <r>
      <t xml:space="preserve">Used PCME personal data for DIYers for removing w/vacuum (Table 6). Averaged area samples for bystanders. </t>
    </r>
    <r>
      <rPr>
        <sz val="10"/>
        <color rgb="FF7030A0"/>
        <rFont val="Times New Roman"/>
        <family val="1"/>
      </rPr>
      <t>Note SR only extracted summary results from Table 7, these were not used since not PCME. Tables by task report PCME, results pulled from paper directly.</t>
    </r>
  </si>
  <si>
    <t>Kept removal scenario separate to follow pattern of other products/tasks. Used "moving zonolite" for HE, "removal with shop vacuum" for LE, and average for CT. Used PCME data instead of PCM. Used personal data for DIYers and area data for bystanders</t>
  </si>
  <si>
    <r>
      <t xml:space="preserve">Indoor, disturbance of </t>
    </r>
    <r>
      <rPr>
        <b/>
        <sz val="10"/>
        <color theme="1"/>
        <rFont val="Times New Roman"/>
        <family val="1"/>
      </rPr>
      <t>sprayed fireproofing</t>
    </r>
    <r>
      <rPr>
        <sz val="10"/>
        <color theme="1"/>
        <rFont val="Times New Roman"/>
        <family val="1"/>
      </rPr>
      <t xml:space="preserve"> during renovation activity (woodworking, metal-sheet, electrical and painting work)</t>
    </r>
  </si>
  <si>
    <r>
      <t>Sampling during 4 types of renovation actitivies that could disturb spray fireproofing. Data for these 4 activities were averaged (Table V). Used RF of 10 for bystanders. Data is biased-high since only PCM analysis.</t>
    </r>
    <r>
      <rPr>
        <sz val="10"/>
        <color rgb="FF7030A0"/>
        <rFont val="Times New Roman"/>
        <family val="1"/>
      </rPr>
      <t xml:space="preserve"> Note SR did not exract Table V data</t>
    </r>
  </si>
  <si>
    <t>SR extraction Tables III and IV present frequency distribution of the data, not point values. Updated to use Tables V and VI which present geometric means and GSD. Used LOD for LE, GM for HE, calculated 95th percentile for HE. Used RF of 10 for bystanders. 
Removed scenario, spray fireproofing not applicable to DIYers. Spray fireproofing typically used in commercial/industrial buildings to fireproof steel and concrete prior to 1973. Work should only be done by licensed abatement worker. Highly unlikely for DIYer to encounter this ACM.</t>
  </si>
  <si>
    <t>Scenario/product  removed since not a product in the COU table 1.1.</t>
  </si>
  <si>
    <t xml:space="preserve">Paik et al., 2010 (HERO ID 3582179) studied worker exposure to asbestos during renovation activities and removal of sprayed fireproofing material in eleven multistory buildings. Bulk samples analyzed by x-ray diffraction (XRD) found 2 – 15% chrysotile and 2% amosite asbestos in the fireproofing material. Renovation tasks were performed by carpenters, electricians, sheet-metal workers and painters, and personal breathing zone air samples were analyzed by PCM. Although OSHA requires wet removal methods for handling sprayed asbestos fireproofing, dry methods were also used in the study due to presence of electrical equipment. Though EPA identified this study is applicable to the sprayed fireproofing product, the scenarios for disturbance and removal are likely not applicable to consumers. The product was typically used to fireproof structural steel and concrete in multistory commercial and industrial buildings prior to 1973 when spray application of fireproofing material containing more than 1% asbestos by weight was banned by EPA. As it is highly unlikely for a consumer to encounter and disturb sprayed fireproofing, these scenarios are not quantitatively evaluated. </t>
  </si>
  <si>
    <r>
      <t xml:space="preserve">Indoor, removal of of </t>
    </r>
    <r>
      <rPr>
        <b/>
        <sz val="10"/>
        <color theme="1"/>
        <rFont val="Times New Roman"/>
        <family val="1"/>
      </rPr>
      <t>sprayed fireproofing</t>
    </r>
  </si>
  <si>
    <r>
      <t xml:space="preserve">Sampling during dry removal of spray fireproofing (Table VI). Wet removal methot not selected, DIYers conservatively expected to use dry removal methods. Used RF of 10 for bystander. Data is biased-high since only PCM analysis. </t>
    </r>
    <r>
      <rPr>
        <sz val="10"/>
        <color rgb="FF7030A0"/>
        <rFont val="Times New Roman"/>
        <family val="1"/>
      </rPr>
      <t xml:space="preserve">Note SR did not extract Table VI data. </t>
    </r>
  </si>
  <si>
    <t>SR Extraction Tables III and IV present frequency distribution of the data, not point values. Updated to use Tables V and VI which present geometric means and GSD. Used LOD for LE, GM for HE, calculated 95th percentile for HE. Used RF of 10 for bystanders.</t>
  </si>
  <si>
    <t>PCM, 1-hr sample</t>
  </si>
  <si>
    <r>
      <t xml:space="preserve">Paper says PCM and TEM used, but not clear in table, EPA called it "PCM 1-hr sample". Used Table 2 data for sanding and sweeping. </t>
    </r>
    <r>
      <rPr>
        <sz val="10"/>
        <color rgb="FF7030A0"/>
        <rFont val="Times New Roman"/>
        <family val="1"/>
      </rPr>
      <t>SR extraction data used.</t>
    </r>
  </si>
  <si>
    <t>Removed dry mixing scenario since highly unlikely for DIYer to acquire asbestos dry containing compound for new use. Averaged personal data for pole sanding, hand sanding, and cleaning for DIYers and background (area) data for bystanders. Additional potential papers from SR reviewed to potentially add (3084138), but not added since concentrations were similar. Higher bystander exposure discussed in writeup</t>
  </si>
  <si>
    <r>
      <t xml:space="preserve">Products appear to be more industrial use, but used as proxy for consumer use. Results for other (application, removal) were also ND. </t>
    </r>
    <r>
      <rPr>
        <sz val="10"/>
        <color rgb="FF7030A0"/>
        <rFont val="Times New Roman"/>
        <family val="1"/>
      </rPr>
      <t xml:space="preserve">Used Table 6 data, which was pulled from paper directly. SR only extracted overal range on p 241. </t>
    </r>
  </si>
  <si>
    <t>Only used personal data from Table 6 for sanding (HE) and spill cleanup (LE and CT) scenarios for DIYer. Both values represent ND. Used area data from Table 6 for bystanders (also ND) instead of RF. Updated scenario of “Indoor, disturbance (sanding and cleaning) of adhesives and sealants; extruded sealant tape, mastic, and coatings” to “Indoor, disturbance (sanding and cleaning) of coatings, mastics and adhesives”, since these are the actual products from the paper 3531298</t>
  </si>
  <si>
    <r>
      <t xml:space="preserve">Table 1, removal floor tile, &lt;0.01 for personal samples. For bystanders, used perimeter data LOD of 0.01. </t>
    </r>
    <r>
      <rPr>
        <sz val="10"/>
        <color rgb="FF7030A0"/>
        <rFont val="Times New Roman"/>
        <family val="1"/>
      </rPr>
      <t>Note SR only extracted perimeter data, not personal data, which was pulled here from paper directly</t>
    </r>
  </si>
  <si>
    <t>Updated to personal data for DIYers and perimeter for bystanders. No detected concentrations, updated to LOD for HE and 1/2 LOD for CT and LE. Updated description to Indoor as paper discussed full enclosure/containment and this did not seem like outdoor activity.</t>
  </si>
  <si>
    <r>
      <t xml:space="preserve">Table 1, removal caulking, &lt;0.01 for personal samples.  For bystanders, used perimeter data LOD of 0.01. </t>
    </r>
    <r>
      <rPr>
        <sz val="10"/>
        <color rgb="FF7030A0"/>
        <rFont val="Times New Roman"/>
        <family val="1"/>
      </rPr>
      <t>Note SR only extracted perimeter data, not personal data, which was pulled here from paper directly</t>
    </r>
  </si>
  <si>
    <t>Solvent-based/water-based paint</t>
  </si>
  <si>
    <r>
      <t xml:space="preserve">Indoor fibers released from </t>
    </r>
    <r>
      <rPr>
        <b/>
        <sz val="10"/>
        <color rgb="FF000000"/>
        <rFont val="Times New Roman"/>
        <family val="1"/>
      </rPr>
      <t>coatings and</t>
    </r>
    <r>
      <rPr>
        <sz val="10"/>
        <color rgb="FF000000"/>
        <rFont val="Times New Roman"/>
        <family val="1"/>
      </rPr>
      <t xml:space="preserve"> </t>
    </r>
    <r>
      <rPr>
        <b/>
        <sz val="10"/>
        <color rgb="FF000000"/>
        <rFont val="Times New Roman"/>
        <family val="1"/>
      </rPr>
      <t xml:space="preserve">textured paints </t>
    </r>
    <r>
      <rPr>
        <sz val="10"/>
        <color rgb="FF000000"/>
        <rFont val="Times New Roman"/>
        <family val="1"/>
      </rPr>
      <t>deterioration after years of product in-place during high-foot traffic, accidental and intentional contact</t>
    </r>
  </si>
  <si>
    <t>Low</t>
  </si>
  <si>
    <t>Per paper, fiber contamination occurred through continuous, low level fallout from ceiling, occasional heavy loss by contact (maintenance work) and secondary dispersal from surfaces</t>
  </si>
  <si>
    <t>Removed scenario since accidental contact/dispersion is not a DIYer activity, just normal wear &amp; tear. Also unclear if the product described is really a "solvent-based or water-based paint". The paper described a ceiling spray material that was used for sound and fireproofing. After consideration, paper not added to IA section due to not meeting criteria (age)</t>
  </si>
  <si>
    <r>
      <t xml:space="preserve">Indoor fibers released from </t>
    </r>
    <r>
      <rPr>
        <b/>
        <sz val="10"/>
        <color rgb="FF000000"/>
        <rFont val="Times New Roman"/>
        <family val="1"/>
      </rPr>
      <t>coatings and textured paints</t>
    </r>
    <r>
      <rPr>
        <sz val="10"/>
        <color rgb="FF000000"/>
        <rFont val="Times New Roman"/>
        <family val="1"/>
      </rPr>
      <t xml:space="preserve"> deterioration after years of product in-place during cleaning and dusting</t>
    </r>
  </si>
  <si>
    <t>Scenario is for custodial service in a school. Used as proxy for cleaning in a home.</t>
  </si>
  <si>
    <t>Removed scenario since cleaning after deterioration is also not DIYer activity/active distrubance.  After consideration, paper not added to IA section due to not meeting criteria (age)</t>
  </si>
  <si>
    <t>HSE method MDHS 39/4 UK (PCM)</t>
  </si>
  <si>
    <r>
      <t xml:space="preserve">Paper evaluating asbestos mitts used by workers in a glass manufacturing plant. Abrasion on sharp metal edges released dust. Measured 3 tasks, rowing, glass window repair and side seal. Concentration ranges reported per task. Used digitized data from Figure 1. </t>
    </r>
    <r>
      <rPr>
        <sz val="10"/>
        <color rgb="FF7030A0"/>
        <rFont val="Times New Roman"/>
        <family val="1"/>
      </rPr>
      <t>SR extraction data used.</t>
    </r>
  </si>
  <si>
    <t>Updated subcategory as mittens are protective clothing which goes with "fabrics, textiles and apparel". Mittens do not appear to go with original subcategory of "Furniture and furnishings, including stone, plaster, cement, glass, and ceramic articles; metal articles; or rubber articles".  Used no ventilation rowing task concentrations rather than overall range reported in abstract as that task seemed most relevant for a DIYer. Used RF of 10 for bystanders</t>
  </si>
  <si>
    <t>Chemical Substances in Automotive, Fuel, Agriculture, Outdoor Use Products</t>
  </si>
  <si>
    <t>Lawn and Garden Care Products</t>
  </si>
  <si>
    <r>
      <t xml:space="preserve">Outdoors asbestos-containing </t>
    </r>
    <r>
      <rPr>
        <b/>
        <sz val="10"/>
        <color rgb="FF000000"/>
        <rFont val="Times New Roman"/>
        <family val="1"/>
      </rPr>
      <t>vermiculite</t>
    </r>
    <r>
      <rPr>
        <sz val="10"/>
        <color rgb="FF000000"/>
        <rFont val="Times New Roman"/>
        <family val="1"/>
      </rPr>
      <t xml:space="preserve"> soil treatment</t>
    </r>
  </si>
  <si>
    <t>unclear where outdoor values came from</t>
  </si>
  <si>
    <t>scenario eliminated in write-up (both consumer and occupational)
From Occupational: "EPA is not assessing inhalation exposure for the OES for Handling of Vermiculite Products (lawn and garden care, laboratory packaging vermiculite) as it was determined that the products that were at risk of containing asbestos were sourced from the vermiculite mine in Libby, Montana, which has been closed since 1990. All products made with vermiculite from this mine are assumed to have been used or disposed of, therefore, EPA does not expect any significant asbestos releases or occupational exposures from the ongoing commercial use of vermiculite-containing products (see Appendix G for additional information)."</t>
  </si>
  <si>
    <r>
      <t xml:space="preserve">Indoor personal breathing zone asbestos-containing </t>
    </r>
    <r>
      <rPr>
        <b/>
        <sz val="10"/>
        <color theme="1"/>
        <rFont val="Times New Roman"/>
        <family val="1"/>
      </rPr>
      <t>vermiculite</t>
    </r>
    <r>
      <rPr>
        <sz val="10"/>
        <color theme="1"/>
        <rFont val="Times New Roman"/>
        <family val="1"/>
      </rPr>
      <t xml:space="preserve"> soil treatment, for lawn and garden care products</t>
    </r>
  </si>
  <si>
    <t>Table 6</t>
  </si>
  <si>
    <t>Available bystander and consumer data ratios and bystander reduction factor (RF) calculations</t>
  </si>
  <si>
    <t>Area data used?</t>
  </si>
  <si>
    <t>Calculated RF</t>
  </si>
  <si>
    <t>RF notes</t>
  </si>
  <si>
    <t>Ratio Low End (f/cc)</t>
  </si>
  <si>
    <t>Ratio High End (f/cc)</t>
  </si>
  <si>
    <t>Ratio Central Tendency (f/cc)</t>
  </si>
  <si>
    <t>Construction and building materials covering large surface areas: paper articles</t>
  </si>
  <si>
    <t>No</t>
  </si>
  <si>
    <t>Yes</t>
  </si>
  <si>
    <t xml:space="preserve">ND scenario </t>
  </si>
  <si>
    <t>PCME
SEM</t>
  </si>
  <si>
    <t>ND scenario, DIYer and bystander had same exposures</t>
  </si>
  <si>
    <t>scenario not quantitatively evaluated</t>
  </si>
  <si>
    <t>scenario not applicable</t>
  </si>
  <si>
    <t>bystander min exposure was higher in paper, not included in average RF calc</t>
  </si>
  <si>
    <t xml:space="preserve">Chemical Substances in Furnishing, Cleaning, Treatment Care Products, Subcategory </t>
  </si>
  <si>
    <t>Indoor average calculated RF based on area data, not including ND scenarios where no RF was implemented</t>
  </si>
  <si>
    <t>Overall average</t>
  </si>
  <si>
    <t>IUR values from the {U.S. EPA, 1988, 783514}</t>
  </si>
  <si>
    <t>IUR values from Part 2 Appendix K</t>
  </si>
  <si>
    <t>Comparison Matrix Results
Red "x" are those that one ELCR result exceeds the benchmark while the other does not. Check marks are both IUR ELCR estimates are either above or below the benchmark</t>
  </si>
  <si>
    <t>ü</t>
  </si>
  <si>
    <t>IUR value from the {U.S. EPA, 1988, 783514}</t>
  </si>
  <si>
    <t>IUR value from Part 2</t>
  </si>
  <si>
    <t>Comparison Matrix Results
Red "x" are those that one ELCR result exceeds the benchmark while the other does not, check marks are both IUR ELCR estimates are either above or below the benchmark</t>
  </si>
  <si>
    <r>
      <t xml:space="preserve">IUR </t>
    </r>
    <r>
      <rPr>
        <b/>
        <vertAlign val="subscript"/>
        <sz val="11"/>
        <color rgb="FF000000"/>
        <rFont val="Times New Roman"/>
        <family val="1"/>
      </rPr>
      <t>Lifetime</t>
    </r>
    <r>
      <rPr>
        <b/>
        <sz val="11"/>
        <color rgb="FF000000"/>
        <rFont val="Times New Roman"/>
        <family val="1"/>
      </rPr>
      <t xml:space="preserve"> =</t>
    </r>
  </si>
  <si>
    <t xml:space="preserve">Note: Yellow shaded rows show papers/data not applied to any scenario in final eval </t>
  </si>
  <si>
    <t>Scenario</t>
  </si>
  <si>
    <t>User</t>
  </si>
  <si>
    <t>Data Source Table or page #</t>
  </si>
  <si>
    <t>Selected Data extracted in SR?</t>
  </si>
  <si>
    <t>Note</t>
  </si>
  <si>
    <t>Mean (f/cc)</t>
  </si>
  <si>
    <t>Min (f/cc)</t>
  </si>
  <si>
    <t>Max (f/cc)</t>
  </si>
  <si>
    <t>Roofing felt, Shingles. Found German emissions from roof, Roofing material that has been in place for 20+ years</t>
  </si>
  <si>
    <t>1984-1986</t>
  </si>
  <si>
    <t>TEM, SEM</t>
  </si>
  <si>
    <t>US hand scraping of roofing materials (Coating and cement)</t>
  </si>
  <si>
    <t>Table 4</t>
  </si>
  <si>
    <t>in paper 0.02 is min and 0.016 is max, but this doesn’t make sense. Assume paper error and switched intentionally in spreadsheet</t>
  </si>
  <si>
    <t>US hand sanding of roofing materials  (Coating and cement)</t>
  </si>
  <si>
    <t>Ceiling tiles. Field tests, ceiling tiles being maintained, 30 min EL PCME (both worker and bystander</t>
  </si>
  <si>
    <t>Table I</t>
  </si>
  <si>
    <t xml:space="preserve">Yes worker, No bystander (only 8 hr TWA extracted for bystander, 30 min value added here by hand) </t>
  </si>
  <si>
    <t xml:space="preserve">Ceiling tiles. Chamber test, Ceiling tiles being cut </t>
  </si>
  <si>
    <t>Table II</t>
  </si>
  <si>
    <t xml:space="preserve">Ceiling tiles. Chamber test, Perimeter Ceiling tiles being cut </t>
  </si>
  <si>
    <t>Ceiling tiles. Chamber test, tiles being cut and installed, personal 8 hr TWA generalist and bystander</t>
  </si>
  <si>
    <t>Ceiling tiles. Installation of cables around tiles and insulation in school</t>
  </si>
  <si>
    <t>TEM</t>
  </si>
  <si>
    <t>Cement, corrugated cement, cement pipes and ducts (water, sewer, and air). Found data for asbestos fibers in drinking water in a 4-in pipe</t>
  </si>
  <si>
    <t>Cement, corrugated cement, cement pipes and ducts (water, sewer, and air). Found data for asbestos fibers in drinking water in a 6-in pipe</t>
  </si>
  <si>
    <t>Disturbance using coatings, mastics and adhesives</t>
  </si>
  <si>
    <t>No (SR only extracted range on p 241)</t>
  </si>
  <si>
    <t>Oven mittens, BBQ mittens, potholders.  Found information on glass working while wearing mitts (range from abstract)</t>
  </si>
  <si>
    <t>Figure 1</t>
  </si>
  <si>
    <t>Oven mittens, BBQ mittens, potholders.  Rowing task (no ventilation) digitized</t>
  </si>
  <si>
    <t>Oven mittens, BBQ mittens, potholders. Glass window repair task (no ventilation) digitized</t>
  </si>
  <si>
    <t>Oven mittens, BBQ mittens, potholders.  Side seal task (no ventilation) digitized</t>
  </si>
  <si>
    <t xml:space="preserve">Note: Yellow shaded rows show papers/data not applied to any scenario in final eval. Gray shaded rows were used for scenarios in draft eval, but not final. </t>
  </si>
  <si>
    <t>Proposed Scenario</t>
  </si>
  <si>
    <t>Data From Systematic Review and Statistics (data source = IndoorAir_Asbestos Spreadsheet)</t>
  </si>
  <si>
    <t xml:space="preserve">Chemical Substances in Construction, Paint, Electrical, and Metal Products </t>
  </si>
  <si>
    <t>Cutting hole in attic insulation</t>
  </si>
  <si>
    <t>Table 3</t>
  </si>
  <si>
    <t>No (only Table 7 summary exracted)</t>
  </si>
  <si>
    <t>Removal/moving attic insulation, homeowner method (dry)</t>
  </si>
  <si>
    <t>Table 5</t>
  </si>
  <si>
    <t>Removal attic insulation with vacuum</t>
  </si>
  <si>
    <r>
      <rPr>
        <sz val="11"/>
        <color theme="5" tint="-0.249977111117893"/>
        <rFont val="Times New Roman"/>
        <family val="1"/>
      </rPr>
      <t>Bystander</t>
    </r>
    <r>
      <rPr>
        <sz val="11"/>
        <color rgb="FF000000"/>
        <rFont val="Times New Roman"/>
        <family val="1"/>
      </rPr>
      <t>. Cutting hole in attic insulation (average of 3 area results)</t>
    </r>
  </si>
  <si>
    <r>
      <rPr>
        <sz val="11"/>
        <color theme="5" tint="-0.249977111117893"/>
        <rFont val="Times New Roman"/>
        <family val="1"/>
      </rPr>
      <t>Bystander</t>
    </r>
    <r>
      <rPr>
        <sz val="11"/>
        <color rgb="FF000000"/>
        <rFont val="Times New Roman"/>
        <family val="1"/>
      </rPr>
      <t>. Moving attic insulation, homeowner method (dry) (Average of 3 area results)</t>
    </r>
  </si>
  <si>
    <r>
      <rPr>
        <sz val="11"/>
        <color theme="5" tint="-0.249977111117893"/>
        <rFont val="Times New Roman"/>
        <family val="1"/>
      </rPr>
      <t>Bystander</t>
    </r>
    <r>
      <rPr>
        <sz val="11"/>
        <color rgb="FF000000"/>
        <rFont val="Times New Roman"/>
        <family val="1"/>
      </rPr>
      <t>. Removal attic insulation with vacuum (average of 4 area results)</t>
    </r>
  </si>
  <si>
    <t>Disturbance of asbestos insulation board in ceiling or other spaces particularly when there is forced recirculation of air as part of a warm water heating system, 2-hr sample.</t>
  </si>
  <si>
    <t>TEM, 2-hr sample</t>
  </si>
  <si>
    <t>No disturbance of asbestos insulation board in ceiling or other spaces, 14-hr sample</t>
  </si>
  <si>
    <t>TEM, 14-hr sample</t>
  </si>
  <si>
    <r>
      <rPr>
        <sz val="11"/>
        <color theme="5" tint="-0.249977111117893"/>
        <rFont val="Times New Roman"/>
        <family val="1"/>
      </rPr>
      <t>Bystander</t>
    </r>
    <r>
      <rPr>
        <sz val="11"/>
        <color rgb="FF000000"/>
        <rFont val="Times New Roman"/>
        <family val="1"/>
      </rPr>
      <t>. Vermiculite attic insulation (VAI) and other commercial asbestos-containing materials (ACM) such as loose-fill insulation, pipe or duct installation, or in certain wall, ceiling, and siding materials.</t>
    </r>
  </si>
  <si>
    <t>Removal ceiling tiles in school</t>
  </si>
  <si>
    <t>Table 1</t>
  </si>
  <si>
    <r>
      <rPr>
        <sz val="11"/>
        <color theme="5" tint="-0.249977111117893"/>
        <rFont val="Times New Roman"/>
        <family val="1"/>
      </rPr>
      <t>Bystander</t>
    </r>
    <r>
      <rPr>
        <sz val="11"/>
        <color rgb="FF000000"/>
        <rFont val="Times New Roman"/>
        <family val="1"/>
      </rPr>
      <t>. Removal ceiling tiles in school</t>
    </r>
  </si>
  <si>
    <t>gm</t>
  </si>
  <si>
    <t>gsd</t>
  </si>
  <si>
    <r>
      <t xml:space="preserve">Disturbance of sprayed fireproofing materials with measured asbestos during </t>
    </r>
    <r>
      <rPr>
        <b/>
        <sz val="11"/>
        <color rgb="FF000000"/>
        <rFont val="Times New Roman"/>
        <family val="1"/>
      </rPr>
      <t>woodworking</t>
    </r>
    <r>
      <rPr>
        <sz val="11"/>
        <color rgb="FF000000"/>
        <rFont val="Times New Roman"/>
        <family val="1"/>
      </rPr>
      <t xml:space="preserve"> personal air samples during renovation activity.</t>
    </r>
  </si>
  <si>
    <t>Table V</t>
  </si>
  <si>
    <t>No (only Table III and IV data was extracted)</t>
  </si>
  <si>
    <r>
      <t xml:space="preserve">Disturbance of sprayed fireproofing materials with measured asbestos during </t>
    </r>
    <r>
      <rPr>
        <b/>
        <sz val="11"/>
        <color rgb="FF000000"/>
        <rFont val="Times New Roman"/>
        <family val="1"/>
      </rPr>
      <t>electical</t>
    </r>
    <r>
      <rPr>
        <sz val="11"/>
        <color rgb="FF000000"/>
        <rFont val="Times New Roman"/>
        <family val="1"/>
      </rPr>
      <t xml:space="preserve"> work personal air samples during renovation activity.</t>
    </r>
  </si>
  <si>
    <r>
      <t xml:space="preserve">Disturbance of sprayed fireproofing materials with measured asbestos during </t>
    </r>
    <r>
      <rPr>
        <b/>
        <sz val="11"/>
        <color rgb="FF000000"/>
        <rFont val="Times New Roman"/>
        <family val="1"/>
      </rPr>
      <t xml:space="preserve">sheet-metal </t>
    </r>
    <r>
      <rPr>
        <sz val="11"/>
        <color rgb="FF000000"/>
        <rFont val="Times New Roman"/>
        <family val="1"/>
      </rPr>
      <t>modifications personal air samples during renovation activity.</t>
    </r>
  </si>
  <si>
    <r>
      <t xml:space="preserve">Disturbance of sprayed fireproofing materials with measured asbestos while </t>
    </r>
    <r>
      <rPr>
        <b/>
        <sz val="11"/>
        <color rgb="FF000000"/>
        <rFont val="Times New Roman"/>
        <family val="1"/>
      </rPr>
      <t>painting</t>
    </r>
    <r>
      <rPr>
        <sz val="11"/>
        <color rgb="FF000000"/>
        <rFont val="Times New Roman"/>
        <family val="1"/>
      </rPr>
      <t xml:space="preserve"> personal air samples during renovation activity.</t>
    </r>
  </si>
  <si>
    <r>
      <t xml:space="preserve">Disturbance of sprayed fireproofing materials with measured asbestos while </t>
    </r>
    <r>
      <rPr>
        <b/>
        <sz val="11"/>
        <color rgb="FF000000"/>
        <rFont val="Times New Roman"/>
        <family val="1"/>
      </rPr>
      <t xml:space="preserve">dry removal </t>
    </r>
    <r>
      <rPr>
        <sz val="11"/>
        <color rgb="FF000000"/>
        <rFont val="Times New Roman"/>
        <family val="1"/>
      </rPr>
      <t>of asbestos material personal air samples during renovation activity.</t>
    </r>
  </si>
  <si>
    <t>Table VI</t>
  </si>
  <si>
    <t>During floor tile installation, 80 min</t>
  </si>
  <si>
    <t>Table 7</t>
  </si>
  <si>
    <r>
      <rPr>
        <sz val="11"/>
        <color theme="5" tint="-0.249977111117893"/>
        <rFont val="Times New Roman"/>
        <family val="1"/>
      </rPr>
      <t>Bystander</t>
    </r>
    <r>
      <rPr>
        <sz val="11"/>
        <color rgb="FF000000"/>
        <rFont val="Times New Roman"/>
        <family val="1"/>
      </rPr>
      <t>. Static sampling, During floor tile installation, 80 min</t>
    </r>
  </si>
  <si>
    <t>During floor tile maintenance</t>
  </si>
  <si>
    <r>
      <rPr>
        <sz val="11"/>
        <color theme="5" tint="-0.249977111117893"/>
        <rFont val="Times New Roman"/>
        <family val="1"/>
      </rPr>
      <t>Bystander</t>
    </r>
    <r>
      <rPr>
        <sz val="11"/>
        <color rgb="FF000000"/>
        <rFont val="Times New Roman"/>
        <family val="1"/>
      </rPr>
      <t>. Floor tile maintenance, indoor background</t>
    </r>
  </si>
  <si>
    <t>During floor tile cold removal, 1 hr</t>
  </si>
  <si>
    <r>
      <rPr>
        <sz val="11"/>
        <color theme="5" tint="-0.249977111117893"/>
        <rFont val="Times New Roman"/>
        <family val="1"/>
      </rPr>
      <t>Bystander</t>
    </r>
    <r>
      <rPr>
        <sz val="11"/>
        <color rgb="FF000000"/>
        <rFont val="Times New Roman"/>
        <family val="1"/>
      </rPr>
      <t>. Static sampling, During floor tile hot and removal, 1 hr</t>
    </r>
  </si>
  <si>
    <t>Pole Sanding of asbestos containing material</t>
  </si>
  <si>
    <t>Table 2</t>
  </si>
  <si>
    <r>
      <rPr>
        <sz val="11"/>
        <color theme="5" tint="-0.249977111117893"/>
        <rFont val="Times New Roman"/>
        <family val="1"/>
      </rPr>
      <t>Bystander</t>
    </r>
    <r>
      <rPr>
        <sz val="11"/>
        <rFont val="Times New Roman"/>
        <family val="1"/>
      </rPr>
      <t>. Pole Sanding of asbestos containing material, same room</t>
    </r>
  </si>
  <si>
    <r>
      <rPr>
        <sz val="11"/>
        <color theme="5" tint="-0.249977111117893"/>
        <rFont val="Times New Roman"/>
        <family val="1"/>
      </rPr>
      <t>Bystander</t>
    </r>
    <r>
      <rPr>
        <sz val="11"/>
        <rFont val="Times New Roman"/>
        <family val="1"/>
      </rPr>
      <t>. Pole Sanding of asbestos containing material, adjacent room</t>
    </r>
  </si>
  <si>
    <t>Hand Sanding of asbestos containing material</t>
  </si>
  <si>
    <r>
      <rPr>
        <sz val="11"/>
        <color theme="5" tint="-0.249977111117893"/>
        <rFont val="Times New Roman"/>
        <family val="1"/>
      </rPr>
      <t>Bystander</t>
    </r>
    <r>
      <rPr>
        <sz val="11"/>
        <rFont val="Times New Roman"/>
        <family val="1"/>
      </rPr>
      <t>. Hand Sanding of asbestos containing material, same room</t>
    </r>
  </si>
  <si>
    <r>
      <rPr>
        <sz val="11"/>
        <color theme="5" tint="-0.249977111117893"/>
        <rFont val="Times New Roman"/>
        <family val="1"/>
      </rPr>
      <t>Bystander</t>
    </r>
    <r>
      <rPr>
        <sz val="11"/>
        <rFont val="Times New Roman"/>
        <family val="1"/>
      </rPr>
      <t xml:space="preserve">. Hand Sanding of asbestos containing material, adjacent room </t>
    </r>
  </si>
  <si>
    <t>Cleaning After sanding and mixing dry spackle with water, 15 minutes after sweeping within 10-50 feet</t>
  </si>
  <si>
    <t>Dry mixing of asbestos containing material, spackle with water</t>
  </si>
  <si>
    <t>dry mixing not considered (related to install, improbable)</t>
  </si>
  <si>
    <r>
      <rPr>
        <sz val="11"/>
        <color theme="5" tint="-0.249977111117893"/>
        <rFont val="Times New Roman"/>
        <family val="1"/>
      </rPr>
      <t>Bystander</t>
    </r>
    <r>
      <rPr>
        <sz val="11"/>
        <color rgb="FF000000"/>
        <rFont val="Times New Roman"/>
        <family val="1"/>
      </rPr>
      <t xml:space="preserve">. Dry mixing of asbestos containing material, spackle with water, same room </t>
    </r>
  </si>
  <si>
    <r>
      <rPr>
        <sz val="11"/>
        <color theme="5" tint="-0.249977111117893"/>
        <rFont val="Times New Roman"/>
        <family val="1"/>
      </rPr>
      <t>Bystander</t>
    </r>
    <r>
      <rPr>
        <sz val="11"/>
        <color rgb="FF000000"/>
        <rFont val="Times New Roman"/>
        <family val="1"/>
      </rPr>
      <t xml:space="preserve">. Dry mixing of asbestos containing material, spackle with water, adjacent room </t>
    </r>
  </si>
  <si>
    <r>
      <rPr>
        <sz val="11"/>
        <color theme="5" tint="-0.249977111117893"/>
        <rFont val="Times New Roman"/>
        <family val="1"/>
      </rPr>
      <t>Bystander</t>
    </r>
    <r>
      <rPr>
        <sz val="11"/>
        <color rgb="FF000000"/>
        <rFont val="Times New Roman"/>
        <family val="1"/>
      </rPr>
      <t>. Indoor fibers released from coatings and textured paints deterioration after years of product in-place during quiet hours and low foot traffic</t>
    </r>
  </si>
  <si>
    <t>scenario not  a task-based activity applicable to DIYer</t>
  </si>
  <si>
    <t>Indoor fibers released from coatings and textured paints deterioration after years of product in-place during high-foot traffic, accidental and intentional contact</t>
  </si>
  <si>
    <t>Indoor fibers released from coatings and textured paints deterioration after years of product in-place during cleaning and dusting</t>
  </si>
  <si>
    <t>Chemical Substances in Automotive, Fuel, Agriculture, Outdoor Use Products COU</t>
  </si>
  <si>
    <t>Indoor personal breathing zone asbestos-containing vermiculite soil treatment,</t>
  </si>
  <si>
    <t>vermiculite not assessed. Results here are PCM (Table 6). TEM was mostly ND</t>
  </si>
  <si>
    <t>Bystander. Indoor asbestos-containing vermiculite soil treatment,</t>
  </si>
  <si>
    <r>
      <rPr>
        <sz val="11"/>
        <color theme="5" tint="-0.249977111117893"/>
        <rFont val="Times New Roman"/>
        <family val="1"/>
      </rPr>
      <t>Bystander</t>
    </r>
    <r>
      <rPr>
        <sz val="11"/>
        <color rgb="FF000000"/>
        <rFont val="Times New Roman"/>
        <family val="1"/>
      </rPr>
      <t>. Indoor asbestos-containing vermiculite soil treatment</t>
    </r>
  </si>
  <si>
    <t>Data From Systematic Review and Statistics</t>
  </si>
  <si>
    <t>Notes</t>
  </si>
  <si>
    <r>
      <t xml:space="preserve">Personal breathing zone. Outdoor removal of building materials, </t>
    </r>
    <r>
      <rPr>
        <b/>
        <sz val="11"/>
        <color rgb="FF000000"/>
        <rFont val="Times New Roman"/>
        <family val="1"/>
      </rPr>
      <t>floor tile/mastic</t>
    </r>
  </si>
  <si>
    <t>No (only perimeter data extracted, personal data not extracted and added here by hand)</t>
  </si>
  <si>
    <t>paper reports &lt;0.01-&lt;0.02; Though SR uses "ambient air" matrix, unclear if accurate since this is abatement and tasks are done inside containment</t>
  </si>
  <si>
    <r>
      <t xml:space="preserve">Personal breathing zone.  Outdoor removal of building materials, </t>
    </r>
    <r>
      <rPr>
        <b/>
        <sz val="11"/>
        <color rgb="FF000000"/>
        <rFont val="Times New Roman"/>
        <family val="1"/>
      </rPr>
      <t>roofing</t>
    </r>
  </si>
  <si>
    <t xml:space="preserve">paper reports &lt;0.01. </t>
  </si>
  <si>
    <r>
      <t xml:space="preserve">Personal breathing zone. Outdoor removal of building materials, </t>
    </r>
    <r>
      <rPr>
        <b/>
        <sz val="11"/>
        <color rgb="FF000000"/>
        <rFont val="Times New Roman"/>
        <family val="1"/>
      </rPr>
      <t xml:space="preserve">window caulking </t>
    </r>
  </si>
  <si>
    <r>
      <t xml:space="preserve">Personal breathing zone. Outdoor removal of building materials, </t>
    </r>
    <r>
      <rPr>
        <b/>
        <sz val="11"/>
        <color rgb="FF000000"/>
        <rFont val="Times New Roman"/>
        <family val="1"/>
      </rPr>
      <t>plaster</t>
    </r>
  </si>
  <si>
    <t>range is &lt;0.01-0.05. Mean is 0.02</t>
  </si>
  <si>
    <r>
      <rPr>
        <sz val="11"/>
        <color theme="5" tint="-0.249977111117893"/>
        <rFont val="Times New Roman"/>
        <family val="1"/>
      </rPr>
      <t>Bystander</t>
    </r>
    <r>
      <rPr>
        <sz val="11"/>
        <color rgb="FF000000"/>
        <rFont val="Times New Roman"/>
        <family val="1"/>
      </rPr>
      <t xml:space="preserve">. Perimeter samples. Outdoor removal of building materials, </t>
    </r>
    <r>
      <rPr>
        <b/>
        <sz val="11"/>
        <color rgb="FF000000"/>
        <rFont val="Times New Roman"/>
        <family val="1"/>
      </rPr>
      <t>floor tile/mastic</t>
    </r>
  </si>
  <si>
    <t>Yes (perimeter data extracted)</t>
  </si>
  <si>
    <t>2 ranges &lt;0.01-&lt;0.03 and &lt;0.01-&lt;0.02. Used low LOD for CT and average of high LOD for HE</t>
  </si>
  <si>
    <r>
      <rPr>
        <sz val="11"/>
        <color theme="5" tint="-0.249977111117893"/>
        <rFont val="Times New Roman"/>
        <family val="1"/>
      </rPr>
      <t>Bystander</t>
    </r>
    <r>
      <rPr>
        <sz val="11"/>
        <color rgb="FF000000"/>
        <rFont val="Times New Roman"/>
        <family val="1"/>
      </rPr>
      <t xml:space="preserve">. Perimeter samples. Outdoor removal of building materials, </t>
    </r>
    <r>
      <rPr>
        <b/>
        <sz val="11"/>
        <color rgb="FF000000"/>
        <rFont val="Times New Roman"/>
        <family val="1"/>
      </rPr>
      <t>roofing</t>
    </r>
  </si>
  <si>
    <t>range &lt;0.01-&lt;0.02</t>
  </si>
  <si>
    <r>
      <rPr>
        <sz val="11"/>
        <color theme="5" tint="-0.249977111117893"/>
        <rFont val="Times New Roman"/>
        <family val="1"/>
      </rPr>
      <t>Bystander</t>
    </r>
    <r>
      <rPr>
        <sz val="11"/>
        <color rgb="FF000000"/>
        <rFont val="Times New Roman"/>
        <family val="1"/>
      </rPr>
      <t xml:space="preserve">. Perimeter samples. Outdoor removal of building materials, </t>
    </r>
    <r>
      <rPr>
        <b/>
        <sz val="11"/>
        <color rgb="FF000000"/>
        <rFont val="Times New Roman"/>
        <family val="1"/>
      </rPr>
      <t>window caulking</t>
    </r>
  </si>
  <si>
    <r>
      <rPr>
        <sz val="11"/>
        <color theme="5" tint="-0.249977111117893"/>
        <rFont val="Times New Roman"/>
        <family val="1"/>
      </rPr>
      <t>Bystander</t>
    </r>
    <r>
      <rPr>
        <sz val="11"/>
        <color rgb="FF000000"/>
        <rFont val="Times New Roman"/>
        <family val="1"/>
      </rPr>
      <t xml:space="preserve">. Perimeter samples. Outdoor removal of building materials, </t>
    </r>
    <r>
      <rPr>
        <b/>
        <sz val="11"/>
        <color rgb="FF000000"/>
        <rFont val="Times New Roman"/>
        <family val="1"/>
      </rPr>
      <t>plaster</t>
    </r>
  </si>
  <si>
    <r>
      <t xml:space="preserve"> </t>
    </r>
    <r>
      <rPr>
        <sz val="11"/>
        <color theme="5" tint="-0.249977111117893"/>
        <rFont val="Times New Roman"/>
        <family val="1"/>
      </rPr>
      <t>Bystander</t>
    </r>
    <r>
      <rPr>
        <sz val="11"/>
        <color rgb="FF000000"/>
        <rFont val="Times New Roman"/>
        <family val="1"/>
      </rPr>
      <t xml:space="preserve">. Outdoors asbestos-containing </t>
    </r>
    <r>
      <rPr>
        <b/>
        <sz val="11"/>
        <color rgb="FF000000"/>
        <rFont val="Times New Roman"/>
        <family val="1"/>
      </rPr>
      <t>vermiculite soil treatment</t>
    </r>
  </si>
  <si>
    <t>vermiculite not assessed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</si>
</sst>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0.0E+00"/>
    <numFmt numFmtId="165" formatCode="0.000"/>
    <numFmt numFmtId="166" formatCode="0.0000"/>
    <numFmt numFmtId="167" formatCode="0.0"/>
    <numFmt numFmtId="168" formatCode="0.00000"/>
    <numFmt numFmtId="169" formatCode="0.000000"/>
  </numFmts>
  <fonts count="48">
    <font>
      <sz val="11"/>
      <color theme="1"/>
      <name val="Calibri"/>
      <family val="2"/>
      <scheme val="minor"/>
    </font>
    <font>
      <b/>
      <sz val="12"/>
      <color rgb="FF000000"/>
      <name val="Calibri"/>
      <family val="2"/>
    </font>
    <font>
      <sz val="12"/>
      <color rgb="FF000000"/>
      <name val="Calibri"/>
      <family val="2"/>
    </font>
    <font>
      <b/>
      <sz val="14"/>
      <color rgb="FF000000"/>
      <name val="Times New Roman"/>
      <family val="1"/>
    </font>
    <font>
      <b/>
      <sz val="12"/>
      <color rgb="FF000000"/>
      <name val="Times New Roman"/>
      <family val="1"/>
    </font>
    <font>
      <sz val="11"/>
      <color theme="1"/>
      <name val="Times New Roman"/>
      <family val="1"/>
    </font>
    <font>
      <sz val="10"/>
      <color theme="1"/>
      <name val="Times New Roman"/>
      <family val="1"/>
    </font>
    <font>
      <sz val="10"/>
      <color rgb="FF000000"/>
      <name val="Times New Roman"/>
      <family val="1"/>
    </font>
    <font>
      <sz val="8"/>
      <name val="Calibri"/>
      <family val="2"/>
      <scheme val="minor"/>
    </font>
    <font>
      <sz val="10"/>
      <color rgb="FFFF0000"/>
      <name val="Times New Roman"/>
      <family val="1"/>
    </font>
    <font>
      <sz val="9"/>
      <color theme="1"/>
      <name val="Times New Roman"/>
      <family val="1"/>
    </font>
    <font>
      <sz val="11"/>
      <color theme="1"/>
      <name val="Calibri"/>
      <family val="2"/>
      <scheme val="minor"/>
    </font>
    <font>
      <u/>
      <sz val="11"/>
      <color theme="10"/>
      <name val="Calibri"/>
      <family val="2"/>
      <scheme val="minor"/>
    </font>
    <font>
      <b/>
      <sz val="14"/>
      <color theme="1"/>
      <name val="Times New Roman"/>
      <family val="1"/>
    </font>
    <font>
      <b/>
      <sz val="11"/>
      <color theme="1"/>
      <name val="Times New Roman"/>
      <family val="1"/>
    </font>
    <font>
      <sz val="12"/>
      <color theme="1"/>
      <name val="Calibri"/>
      <family val="2"/>
      <scheme val="minor"/>
    </font>
    <font>
      <sz val="10"/>
      <name val="Times New Roman"/>
      <family val="1"/>
    </font>
    <font>
      <sz val="12"/>
      <name val="Times New Roman"/>
      <family val="1"/>
    </font>
    <font>
      <b/>
      <sz val="11"/>
      <color rgb="FF000000"/>
      <name val="Times New Roman"/>
      <family val="1"/>
    </font>
    <font>
      <b/>
      <sz val="10"/>
      <color rgb="FF000000"/>
      <name val="Times New Roman"/>
      <family val="1"/>
    </font>
    <font>
      <sz val="11"/>
      <name val="Times New Roman"/>
      <family val="1"/>
    </font>
    <font>
      <b/>
      <sz val="10"/>
      <name val="Times New Roman"/>
      <family val="1"/>
    </font>
    <font>
      <b/>
      <sz val="10"/>
      <color theme="1"/>
      <name val="Times New Roman"/>
      <family val="1"/>
    </font>
    <font>
      <sz val="10"/>
      <color rgb="FFC00000"/>
      <name val="Times New Roman"/>
      <family val="1"/>
    </font>
    <font>
      <b/>
      <vertAlign val="subscript"/>
      <sz val="11"/>
      <color rgb="FF000000"/>
      <name val="Times New Roman"/>
      <family val="1"/>
    </font>
    <font>
      <b/>
      <sz val="11"/>
      <name val="Times New Roman"/>
      <family val="1"/>
    </font>
    <font>
      <b/>
      <vertAlign val="superscript"/>
      <sz val="10"/>
      <color rgb="FF000000"/>
      <name val="Times New Roman"/>
      <family val="1"/>
    </font>
    <font>
      <b/>
      <sz val="12"/>
      <color theme="1"/>
      <name val="Calibri"/>
      <family val="2"/>
      <scheme val="minor"/>
    </font>
    <font>
      <sz val="12"/>
      <color theme="1"/>
      <name val="Times New Roman"/>
      <family val="1"/>
    </font>
    <font>
      <sz val="12"/>
      <color rgb="FF000000"/>
      <name val="Times New Roman"/>
      <family val="1"/>
    </font>
    <font>
      <sz val="12"/>
      <color rgb="FFFF0000"/>
      <name val="Times New Roman"/>
      <family val="1"/>
    </font>
    <font>
      <sz val="11"/>
      <color rgb="FFFF0000"/>
      <name val="Times New Roman"/>
      <family val="1"/>
    </font>
    <font>
      <b/>
      <sz val="12"/>
      <color theme="1"/>
      <name val="Times New Roman"/>
      <family val="1"/>
    </font>
    <font>
      <sz val="11"/>
      <color rgb="FF000000"/>
      <name val="Times New Roman"/>
      <family val="1"/>
    </font>
    <font>
      <sz val="11"/>
      <color theme="5" tint="-0.249977111117893"/>
      <name val="Times New Roman"/>
      <family val="1"/>
    </font>
    <font>
      <b/>
      <sz val="11"/>
      <color theme="1"/>
      <name val="Calibri"/>
      <family val="2"/>
      <scheme val="minor"/>
    </font>
    <font>
      <i/>
      <sz val="11"/>
      <color theme="1"/>
      <name val="Times New Roman"/>
      <family val="1"/>
    </font>
    <font>
      <b/>
      <sz val="16"/>
      <color theme="1"/>
      <name val="Calibri"/>
      <family val="2"/>
      <scheme val="minor"/>
    </font>
    <font>
      <b/>
      <u/>
      <sz val="11"/>
      <color theme="1"/>
      <name val="Calibri"/>
      <family val="2"/>
      <scheme val="minor"/>
    </font>
    <font>
      <sz val="10"/>
      <color rgb="FF7030A0"/>
      <name val="Times New Roman"/>
      <family val="1"/>
    </font>
    <font>
      <sz val="11"/>
      <color rgb="FF7030A0"/>
      <name val="Times New Roman"/>
      <family val="1"/>
    </font>
    <font>
      <b/>
      <sz val="10"/>
      <color theme="1"/>
      <name val="Calibri"/>
      <family val="2"/>
      <scheme val="minor"/>
    </font>
    <font>
      <sz val="14"/>
      <color theme="1"/>
      <name val="Times New Roman"/>
      <family val="1"/>
    </font>
    <font>
      <sz val="16"/>
      <color theme="1"/>
      <name val="Times New Roman"/>
      <family val="1"/>
    </font>
    <font>
      <sz val="20"/>
      <color theme="9" tint="-0.499984740745262"/>
      <name val="Wingdings"/>
      <charset val="2"/>
    </font>
    <font>
      <sz val="26"/>
      <color theme="1"/>
      <name val="Times New Roman"/>
      <family val="1"/>
    </font>
    <font>
      <i/>
      <sz val="12"/>
      <color theme="1"/>
      <name val="Times New Roman"/>
      <family val="1"/>
    </font>
    <font>
      <sz val="11"/>
      <color rgb="FFFF0000"/>
      <name val="Times New Roman"/>
    </font>
  </fonts>
  <fills count="21">
    <fill>
      <patternFill patternType="none"/>
    </fill>
    <fill>
      <patternFill patternType="gray125"/>
    </fill>
    <fill>
      <patternFill patternType="solid">
        <fgColor theme="6"/>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rgb="FFFFFF00"/>
        <bgColor indexed="64"/>
      </patternFill>
    </fill>
    <fill>
      <patternFill patternType="solid">
        <fgColor theme="0" tint="-0.14999847407452621"/>
        <bgColor indexed="64"/>
      </patternFill>
    </fill>
    <fill>
      <patternFill patternType="solid">
        <fgColor theme="0"/>
        <bgColor indexed="64"/>
      </patternFill>
    </fill>
    <fill>
      <patternFill patternType="solid">
        <fgColor theme="0" tint="-0.249977111117893"/>
        <bgColor indexed="64"/>
      </patternFill>
    </fill>
    <fill>
      <patternFill patternType="solid">
        <fgColor theme="9"/>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theme="2" tint="-9.9978637043366805E-2"/>
        <bgColor indexed="64"/>
      </patternFill>
    </fill>
    <fill>
      <patternFill patternType="solid">
        <fgColor rgb="FF33CCCC"/>
        <bgColor indexed="64"/>
      </patternFill>
    </fill>
    <fill>
      <patternFill patternType="solid">
        <fgColor rgb="FF00B0F0"/>
        <bgColor indexed="64"/>
      </patternFill>
    </fill>
    <fill>
      <patternFill patternType="solid">
        <fgColor rgb="FFFFC000"/>
        <bgColor indexed="64"/>
      </patternFill>
    </fill>
    <fill>
      <patternFill patternType="solid">
        <fgColor rgb="FFE5AFAF"/>
        <bgColor indexed="64"/>
      </patternFill>
    </fill>
    <fill>
      <patternFill patternType="solid">
        <fgColor theme="1" tint="0.499984740745262"/>
        <bgColor indexed="64"/>
      </patternFill>
    </fill>
    <fill>
      <patternFill patternType="solid">
        <fgColor rgb="FFFF0000"/>
        <bgColor indexed="64"/>
      </patternFill>
    </fill>
    <fill>
      <patternFill patternType="solid">
        <fgColor rgb="FF6FDEDB"/>
        <bgColor indexed="64"/>
      </patternFill>
    </fill>
  </fills>
  <borders count="4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style="thin">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s>
  <cellStyleXfs count="3">
    <xf numFmtId="0" fontId="0" fillId="0" borderId="0"/>
    <xf numFmtId="9" fontId="11" fillId="0" borderId="0" applyFont="0" applyFill="0" applyBorder="0" applyAlignment="0" applyProtection="0"/>
    <xf numFmtId="0" fontId="12" fillId="0" borderId="0" applyNumberFormat="0" applyFill="0" applyBorder="0" applyAlignment="0" applyProtection="0"/>
  </cellStyleXfs>
  <cellXfs count="366">
    <xf numFmtId="0" fontId="0" fillId="0" borderId="0" xfId="0"/>
    <xf numFmtId="0" fontId="7" fillId="0" borderId="1" xfId="0" applyFont="1" applyBorder="1" applyAlignment="1">
      <alignment horizontal="center" vertical="center" wrapText="1"/>
    </xf>
    <xf numFmtId="164" fontId="6" fillId="0" borderId="1" xfId="0" applyNumberFormat="1" applyFont="1" applyBorder="1" applyAlignment="1">
      <alignment horizontal="center" vertical="center" wrapText="1"/>
    </xf>
    <xf numFmtId="0" fontId="14" fillId="3" borderId="1" xfId="0" applyFont="1" applyFill="1" applyBorder="1" applyAlignment="1">
      <alignment horizontal="center" vertical="center" wrapText="1"/>
    </xf>
    <xf numFmtId="0" fontId="6" fillId="0" borderId="0" xfId="0" applyFont="1" applyAlignment="1">
      <alignment horizontal="center" wrapText="1"/>
    </xf>
    <xf numFmtId="1" fontId="0" fillId="0" borderId="0" xfId="0" applyNumberFormat="1" applyAlignment="1">
      <alignment horizontal="center" vertical="center"/>
    </xf>
    <xf numFmtId="1" fontId="6" fillId="0" borderId="1" xfId="0" applyNumberFormat="1" applyFont="1" applyBorder="1" applyAlignment="1">
      <alignment horizontal="center" vertical="center"/>
    </xf>
    <xf numFmtId="165" fontId="6" fillId="0" borderId="1" xfId="0" applyNumberFormat="1" applyFont="1" applyBorder="1" applyAlignment="1">
      <alignment horizontal="center" vertical="center" wrapText="1"/>
    </xf>
    <xf numFmtId="2" fontId="6" fillId="0" borderId="1" xfId="0" applyNumberFormat="1" applyFont="1" applyBorder="1" applyAlignment="1">
      <alignment horizontal="center" vertical="center" wrapText="1"/>
    </xf>
    <xf numFmtId="0" fontId="6" fillId="0" borderId="1" xfId="0" applyFont="1" applyBorder="1" applyAlignment="1">
      <alignment horizontal="center" wrapText="1"/>
    </xf>
    <xf numFmtId="0" fontId="0" fillId="0" borderId="0" xfId="0" applyAlignment="1">
      <alignment horizontal="center"/>
    </xf>
    <xf numFmtId="0" fontId="6" fillId="0" borderId="1" xfId="0" applyFont="1" applyBorder="1" applyAlignment="1">
      <alignment horizontal="center"/>
    </xf>
    <xf numFmtId="0" fontId="16" fillId="0" borderId="1" xfId="0" applyFont="1" applyBorder="1" applyAlignment="1">
      <alignment horizontal="center" vertical="center" wrapText="1"/>
    </xf>
    <xf numFmtId="0" fontId="0" fillId="0" borderId="0" xfId="0" applyAlignment="1">
      <alignment horizontal="center" wrapText="1"/>
    </xf>
    <xf numFmtId="0" fontId="5" fillId="0" borderId="0" xfId="0" applyFont="1" applyAlignment="1">
      <alignment horizontal="center"/>
    </xf>
    <xf numFmtId="0" fontId="5" fillId="0" borderId="0" xfId="0" applyFont="1" applyAlignment="1">
      <alignment horizontal="center" wrapText="1"/>
    </xf>
    <xf numFmtId="0" fontId="12" fillId="0" borderId="0" xfId="2" applyAlignment="1">
      <alignment horizontal="center"/>
    </xf>
    <xf numFmtId="0" fontId="6" fillId="0" borderId="0" xfId="0" applyFont="1" applyAlignment="1">
      <alignment horizontal="center" vertical="center" wrapText="1"/>
    </xf>
    <xf numFmtId="0" fontId="6" fillId="0" borderId="0" xfId="0" applyFont="1" applyAlignment="1">
      <alignment horizontal="center"/>
    </xf>
    <xf numFmtId="1" fontId="0" fillId="0" borderId="0" xfId="0" applyNumberFormat="1" applyAlignment="1">
      <alignment horizontal="center"/>
    </xf>
    <xf numFmtId="165" fontId="6" fillId="0" borderId="1" xfId="0" applyNumberFormat="1" applyFont="1" applyBorder="1" applyAlignment="1">
      <alignment horizontal="center" vertical="center"/>
    </xf>
    <xf numFmtId="0" fontId="0" fillId="0" borderId="0" xfId="0" applyAlignment="1">
      <alignment horizontal="left"/>
    </xf>
    <xf numFmtId="0" fontId="17" fillId="0" borderId="0" xfId="0" applyFont="1" applyAlignment="1">
      <alignment wrapText="1"/>
    </xf>
    <xf numFmtId="0" fontId="17" fillId="0" borderId="0" xfId="0" applyFont="1"/>
    <xf numFmtId="0" fontId="7" fillId="4" borderId="1" xfId="0" applyFont="1" applyFill="1" applyBorder="1" applyAlignment="1">
      <alignment horizontal="center" vertical="center" wrapText="1"/>
    </xf>
    <xf numFmtId="0" fontId="3" fillId="3" borderId="1" xfId="0" applyFont="1" applyFill="1" applyBorder="1" applyAlignment="1">
      <alignment vertical="center" wrapText="1"/>
    </xf>
    <xf numFmtId="165" fontId="16" fillId="0" borderId="1" xfId="0" applyNumberFormat="1" applyFont="1" applyBorder="1" applyAlignment="1">
      <alignment horizontal="center" vertical="center" wrapText="1"/>
    </xf>
    <xf numFmtId="0" fontId="16" fillId="0" borderId="1" xfId="0" applyFont="1" applyBorder="1" applyAlignment="1">
      <alignment horizontal="center" vertical="center"/>
    </xf>
    <xf numFmtId="0" fontId="20" fillId="0" borderId="0" xfId="0" applyFont="1" applyAlignment="1">
      <alignment horizontal="center" wrapText="1"/>
    </xf>
    <xf numFmtId="0" fontId="20" fillId="0" borderId="1" xfId="0" applyFont="1" applyBorder="1" applyAlignment="1">
      <alignment horizontal="center" wrapText="1"/>
    </xf>
    <xf numFmtId="0" fontId="16" fillId="0" borderId="0" xfId="0" applyFont="1" applyAlignment="1">
      <alignment horizontal="center"/>
    </xf>
    <xf numFmtId="0" fontId="16" fillId="0" borderId="0" xfId="0" applyFont="1" applyAlignment="1">
      <alignment horizontal="center" wrapText="1"/>
    </xf>
    <xf numFmtId="0" fontId="20" fillId="0" borderId="0" xfId="0" applyFont="1" applyAlignment="1">
      <alignment horizontal="center"/>
    </xf>
    <xf numFmtId="0" fontId="16" fillId="7" borderId="1" xfId="0" applyFont="1" applyFill="1" applyBorder="1" applyAlignment="1">
      <alignment horizontal="center" vertical="center"/>
    </xf>
    <xf numFmtId="2" fontId="16" fillId="0" borderId="1" xfId="0" applyNumberFormat="1" applyFont="1" applyBorder="1" applyAlignment="1">
      <alignment horizontal="center" vertical="center" wrapText="1"/>
    </xf>
    <xf numFmtId="166" fontId="6" fillId="0" borderId="1" xfId="0" applyNumberFormat="1" applyFont="1" applyBorder="1" applyAlignment="1">
      <alignment horizontal="center" vertical="center"/>
    </xf>
    <xf numFmtId="167" fontId="6" fillId="0" borderId="1" xfId="0" applyNumberFormat="1" applyFont="1" applyBorder="1" applyAlignment="1">
      <alignment horizontal="center" vertical="center"/>
    </xf>
    <xf numFmtId="0" fontId="2" fillId="0" borderId="0" xfId="0" applyFont="1"/>
    <xf numFmtId="0" fontId="9" fillId="0" borderId="0" xfId="0" applyFont="1" applyAlignment="1">
      <alignment horizontal="center" wrapText="1"/>
    </xf>
    <xf numFmtId="0" fontId="15" fillId="0" borderId="0" xfId="0" applyFont="1"/>
    <xf numFmtId="0" fontId="6" fillId="0" borderId="0" xfId="0" applyFont="1" applyAlignment="1">
      <alignment horizontal="center" vertical="center"/>
    </xf>
    <xf numFmtId="167" fontId="0" fillId="0" borderId="0" xfId="0" applyNumberFormat="1" applyAlignment="1">
      <alignment horizontal="center"/>
    </xf>
    <xf numFmtId="0" fontId="5" fillId="0" borderId="0" xfId="0" applyFont="1" applyAlignment="1">
      <alignment horizontal="left"/>
    </xf>
    <xf numFmtId="0" fontId="12" fillId="0" borderId="0" xfId="2" applyAlignment="1">
      <alignment horizontal="left"/>
    </xf>
    <xf numFmtId="0" fontId="12" fillId="2" borderId="0" xfId="2" applyFill="1" applyAlignment="1">
      <alignment horizontal="left"/>
    </xf>
    <xf numFmtId="0" fontId="5" fillId="2" borderId="0" xfId="0" applyFont="1" applyFill="1" applyAlignment="1">
      <alignment horizontal="left"/>
    </xf>
    <xf numFmtId="0" fontId="23" fillId="0" borderId="0" xfId="0" applyFont="1" applyAlignment="1">
      <alignment horizontal="center" wrapText="1"/>
    </xf>
    <xf numFmtId="165" fontId="16" fillId="0" borderId="1" xfId="0" applyNumberFormat="1" applyFont="1" applyBorder="1" applyAlignment="1">
      <alignment horizontal="center" vertical="center"/>
    </xf>
    <xf numFmtId="0" fontId="0" fillId="5" borderId="0" xfId="0" applyFill="1" applyAlignment="1">
      <alignment horizontal="center" wrapText="1"/>
    </xf>
    <xf numFmtId="0" fontId="1" fillId="8" borderId="0" xfId="0" applyFont="1" applyFill="1" applyAlignment="1">
      <alignment horizontal="left"/>
    </xf>
    <xf numFmtId="0" fontId="6" fillId="3" borderId="1" xfId="0" applyFont="1" applyFill="1" applyBorder="1" applyAlignment="1">
      <alignment horizontal="center" vertical="center" wrapText="1"/>
    </xf>
    <xf numFmtId="165" fontId="6" fillId="3" borderId="1" xfId="0" applyNumberFormat="1" applyFont="1" applyFill="1" applyBorder="1" applyAlignment="1">
      <alignment horizontal="center" vertical="center" wrapText="1"/>
    </xf>
    <xf numFmtId="2" fontId="6" fillId="3" borderId="1" xfId="0" applyNumberFormat="1" applyFont="1" applyFill="1" applyBorder="1" applyAlignment="1">
      <alignment horizontal="center" vertical="center" wrapText="1"/>
    </xf>
    <xf numFmtId="168" fontId="6" fillId="4" borderId="1" xfId="0" applyNumberFormat="1" applyFont="1" applyFill="1" applyBorder="1" applyAlignment="1">
      <alignment horizontal="center" vertical="center" wrapText="1"/>
    </xf>
    <xf numFmtId="0" fontId="14" fillId="10" borderId="1" xfId="0" applyFont="1" applyFill="1" applyBorder="1" applyAlignment="1">
      <alignment horizontal="center" vertical="center" wrapText="1"/>
    </xf>
    <xf numFmtId="0" fontId="18" fillId="11" borderId="1" xfId="0" applyFont="1" applyFill="1" applyBorder="1" applyAlignment="1">
      <alignment horizontal="center" vertical="center" wrapText="1"/>
    </xf>
    <xf numFmtId="0" fontId="16" fillId="3" borderId="1" xfId="0" applyFont="1" applyFill="1" applyBorder="1" applyAlignment="1">
      <alignment horizontal="center" vertical="center"/>
    </xf>
    <xf numFmtId="168" fontId="16" fillId="3" borderId="1" xfId="0" applyNumberFormat="1" applyFont="1" applyFill="1" applyBorder="1" applyAlignment="1">
      <alignment horizontal="center" vertical="center"/>
    </xf>
    <xf numFmtId="0" fontId="6" fillId="3" borderId="1" xfId="0" applyFont="1" applyFill="1" applyBorder="1" applyAlignment="1">
      <alignment horizontal="center" vertical="center"/>
    </xf>
    <xf numFmtId="2" fontId="16" fillId="3" borderId="1" xfId="0" applyNumberFormat="1" applyFont="1" applyFill="1" applyBorder="1" applyAlignment="1">
      <alignment horizontal="center" vertical="center"/>
    </xf>
    <xf numFmtId="165" fontId="16" fillId="3" borderId="1" xfId="0" applyNumberFormat="1" applyFont="1" applyFill="1" applyBorder="1" applyAlignment="1">
      <alignment horizontal="center" vertical="center"/>
    </xf>
    <xf numFmtId="0" fontId="20" fillId="3" borderId="1" xfId="0" applyFont="1" applyFill="1" applyBorder="1" applyAlignment="1">
      <alignment horizontal="center" vertical="center"/>
    </xf>
    <xf numFmtId="166" fontId="5" fillId="3" borderId="1" xfId="0" applyNumberFormat="1" applyFont="1" applyFill="1" applyBorder="1" applyAlignment="1">
      <alignment horizontal="center" vertical="center"/>
    </xf>
    <xf numFmtId="0" fontId="5" fillId="3" borderId="1" xfId="0" applyFont="1" applyFill="1" applyBorder="1" applyAlignment="1">
      <alignment horizontal="center" vertical="center"/>
    </xf>
    <xf numFmtId="166" fontId="6" fillId="3" borderId="1" xfId="0" applyNumberFormat="1" applyFont="1" applyFill="1" applyBorder="1" applyAlignment="1">
      <alignment horizontal="center" vertical="center"/>
    </xf>
    <xf numFmtId="165" fontId="5" fillId="3" borderId="1" xfId="0" applyNumberFormat="1" applyFont="1" applyFill="1" applyBorder="1" applyAlignment="1">
      <alignment horizontal="center" vertical="center"/>
    </xf>
    <xf numFmtId="0" fontId="25" fillId="9" borderId="1" xfId="0" applyFont="1" applyFill="1" applyBorder="1" applyAlignment="1">
      <alignment horizontal="center" vertical="center" wrapText="1"/>
    </xf>
    <xf numFmtId="167" fontId="6" fillId="5" borderId="1" xfId="0" applyNumberFormat="1" applyFont="1" applyFill="1" applyBorder="1" applyAlignment="1">
      <alignment horizontal="center" vertical="center"/>
    </xf>
    <xf numFmtId="1" fontId="0" fillId="0" borderId="0" xfId="0" applyNumberFormat="1" applyAlignment="1">
      <alignment horizontal="left"/>
    </xf>
    <xf numFmtId="0" fontId="5" fillId="8" borderId="0" xfId="0" applyFont="1" applyFill="1" applyAlignment="1">
      <alignment horizontal="center"/>
    </xf>
    <xf numFmtId="166" fontId="6" fillId="8" borderId="1" xfId="0" applyNumberFormat="1" applyFont="1" applyFill="1" applyBorder="1" applyAlignment="1">
      <alignment horizontal="center" vertical="center" wrapText="1"/>
    </xf>
    <xf numFmtId="167" fontId="6" fillId="8" borderId="1" xfId="0" applyNumberFormat="1" applyFont="1" applyFill="1" applyBorder="1" applyAlignment="1">
      <alignment horizontal="center" vertical="center" wrapText="1"/>
    </xf>
    <xf numFmtId="0" fontId="18" fillId="12" borderId="1" xfId="0" applyFont="1" applyFill="1" applyBorder="1" applyAlignment="1">
      <alignment horizontal="center" vertical="center" wrapText="1"/>
    </xf>
    <xf numFmtId="0" fontId="16" fillId="8" borderId="1" xfId="0" applyFont="1" applyFill="1" applyBorder="1" applyAlignment="1">
      <alignment horizontal="center" vertical="center" wrapText="1"/>
    </xf>
    <xf numFmtId="2" fontId="6" fillId="8" borderId="1" xfId="0" applyNumberFormat="1" applyFont="1" applyFill="1" applyBorder="1" applyAlignment="1">
      <alignment horizontal="center" vertical="center" wrapText="1"/>
    </xf>
    <xf numFmtId="168" fontId="6" fillId="8" borderId="1" xfId="0" applyNumberFormat="1" applyFont="1" applyFill="1" applyBorder="1" applyAlignment="1">
      <alignment horizontal="center" vertical="center" wrapText="1"/>
    </xf>
    <xf numFmtId="0" fontId="7" fillId="8" borderId="1" xfId="0" applyFont="1" applyFill="1" applyBorder="1" applyAlignment="1">
      <alignment horizontal="center" vertical="center" wrapText="1"/>
    </xf>
    <xf numFmtId="164" fontId="6" fillId="8" borderId="1" xfId="0" applyNumberFormat="1" applyFont="1" applyFill="1" applyBorder="1" applyAlignment="1">
      <alignment horizontal="center" vertical="center" wrapText="1"/>
    </xf>
    <xf numFmtId="0" fontId="6" fillId="8" borderId="1" xfId="0" applyFont="1" applyFill="1" applyBorder="1" applyAlignment="1">
      <alignment horizontal="center" vertical="center"/>
    </xf>
    <xf numFmtId="0" fontId="27" fillId="5" borderId="0" xfId="0" applyFont="1" applyFill="1" applyAlignment="1">
      <alignment horizontal="left"/>
    </xf>
    <xf numFmtId="0" fontId="5" fillId="8" borderId="0" xfId="0" applyFont="1" applyFill="1" applyAlignment="1">
      <alignment horizontal="center" wrapText="1"/>
    </xf>
    <xf numFmtId="0" fontId="28" fillId="0" borderId="0" xfId="0" applyFont="1" applyAlignment="1">
      <alignment horizontal="center" vertical="center"/>
    </xf>
    <xf numFmtId="0" fontId="28" fillId="0" borderId="0" xfId="0" applyFont="1" applyAlignment="1">
      <alignment horizontal="center"/>
    </xf>
    <xf numFmtId="0" fontId="15" fillId="5" borderId="0" xfId="0" applyFont="1" applyFill="1" applyAlignment="1">
      <alignment horizontal="center" wrapText="1"/>
    </xf>
    <xf numFmtId="0" fontId="15" fillId="0" borderId="0" xfId="0" applyFont="1" applyAlignment="1">
      <alignment horizontal="center" wrapText="1"/>
    </xf>
    <xf numFmtId="0" fontId="5" fillId="0" borderId="0" xfId="0" applyFont="1" applyAlignment="1">
      <alignment wrapText="1"/>
    </xf>
    <xf numFmtId="0" fontId="29" fillId="0" borderId="1" xfId="0" applyFont="1" applyBorder="1" applyAlignment="1">
      <alignment horizontal="left" vertical="center" wrapText="1"/>
    </xf>
    <xf numFmtId="0" fontId="30" fillId="0" borderId="0" xfId="0" applyFont="1" applyAlignment="1">
      <alignment wrapText="1"/>
    </xf>
    <xf numFmtId="165" fontId="5" fillId="0" borderId="1" xfId="0" applyNumberFormat="1" applyFont="1" applyBorder="1" applyAlignment="1">
      <alignment horizontal="center" vertical="center" wrapText="1"/>
    </xf>
    <xf numFmtId="0" fontId="31" fillId="0" borderId="0" xfId="0" applyFont="1" applyAlignment="1">
      <alignment wrapText="1"/>
    </xf>
    <xf numFmtId="0" fontId="28" fillId="0" borderId="0" xfId="0" applyFont="1" applyAlignment="1">
      <alignment wrapText="1"/>
    </xf>
    <xf numFmtId="0" fontId="28" fillId="0" borderId="0" xfId="0" applyFont="1"/>
    <xf numFmtId="0" fontId="5" fillId="0" borderId="0" xfId="0" applyFont="1"/>
    <xf numFmtId="0" fontId="29" fillId="0" borderId="0" xfId="0" applyFont="1" applyAlignment="1">
      <alignment horizontal="left" vertical="center" wrapText="1"/>
    </xf>
    <xf numFmtId="0" fontId="28" fillId="0" borderId="0" xfId="0" applyFont="1" applyAlignment="1">
      <alignment horizontal="center" vertical="center" wrapText="1"/>
    </xf>
    <xf numFmtId="0" fontId="29" fillId="0" borderId="0" xfId="0" applyFont="1" applyAlignment="1">
      <alignment horizontal="center" vertical="center" wrapText="1"/>
    </xf>
    <xf numFmtId="0" fontId="29" fillId="0" borderId="0" xfId="0" applyFont="1" applyAlignment="1">
      <alignment wrapText="1"/>
    </xf>
    <xf numFmtId="0" fontId="5" fillId="0" borderId="0" xfId="0" applyFont="1" applyAlignment="1">
      <alignment horizontal="center" vertical="center" wrapText="1"/>
    </xf>
    <xf numFmtId="9" fontId="5" fillId="0" borderId="0" xfId="1" applyFont="1" applyAlignment="1">
      <alignment wrapText="1"/>
    </xf>
    <xf numFmtId="9" fontId="5" fillId="0" borderId="0" xfId="0" applyNumberFormat="1" applyFont="1" applyAlignment="1">
      <alignment wrapText="1"/>
    </xf>
    <xf numFmtId="165" fontId="5" fillId="0" borderId="1" xfId="0" applyNumberFormat="1" applyFont="1" applyBorder="1" applyAlignment="1">
      <alignment horizontal="center" vertical="center"/>
    </xf>
    <xf numFmtId="0" fontId="6" fillId="8" borderId="1" xfId="0" applyFont="1" applyFill="1" applyBorder="1" applyAlignment="1">
      <alignment horizontal="center" wrapText="1"/>
    </xf>
    <xf numFmtId="0" fontId="33" fillId="0" borderId="1" xfId="0" applyFont="1" applyBorder="1" applyAlignment="1">
      <alignment wrapText="1"/>
    </xf>
    <xf numFmtId="165" fontId="20" fillId="4" borderId="1" xfId="0" applyNumberFormat="1" applyFont="1" applyFill="1" applyBorder="1" applyAlignment="1">
      <alignment horizontal="center" vertical="center" wrapText="1"/>
    </xf>
    <xf numFmtId="166" fontId="20" fillId="4" borderId="1" xfId="0" applyNumberFormat="1" applyFont="1" applyFill="1" applyBorder="1" applyAlignment="1">
      <alignment horizontal="center" vertical="center" wrapText="1"/>
    </xf>
    <xf numFmtId="0" fontId="33" fillId="4" borderId="1" xfId="0" applyFont="1" applyFill="1" applyBorder="1" applyAlignment="1">
      <alignment horizontal="left" vertical="center" wrapText="1"/>
    </xf>
    <xf numFmtId="0" fontId="20" fillId="0" borderId="1" xfId="0" applyFont="1" applyBorder="1" applyAlignment="1">
      <alignment horizontal="left" vertical="center" wrapText="1"/>
    </xf>
    <xf numFmtId="0" fontId="31" fillId="4" borderId="1" xfId="0" applyFont="1" applyFill="1" applyBorder="1" applyAlignment="1">
      <alignment horizontal="center" vertical="center" wrapText="1"/>
    </xf>
    <xf numFmtId="0" fontId="5" fillId="4" borderId="1" xfId="0" applyFont="1" applyFill="1" applyBorder="1" applyAlignment="1">
      <alignment wrapText="1"/>
    </xf>
    <xf numFmtId="1" fontId="6" fillId="8" borderId="1" xfId="0" applyNumberFormat="1" applyFont="1" applyFill="1" applyBorder="1" applyAlignment="1">
      <alignment horizontal="center" vertical="center"/>
    </xf>
    <xf numFmtId="0" fontId="6" fillId="8" borderId="1" xfId="0" applyFont="1" applyFill="1" applyBorder="1" applyAlignment="1">
      <alignment horizontal="center"/>
    </xf>
    <xf numFmtId="166" fontId="6" fillId="3" borderId="1" xfId="0" applyNumberFormat="1" applyFont="1" applyFill="1" applyBorder="1" applyAlignment="1">
      <alignment horizontal="center" vertical="center" wrapText="1"/>
    </xf>
    <xf numFmtId="164" fontId="6" fillId="7" borderId="1" xfId="0" applyNumberFormat="1" applyFont="1" applyFill="1" applyBorder="1" applyAlignment="1">
      <alignment horizontal="center" vertical="center" wrapText="1"/>
    </xf>
    <xf numFmtId="0" fontId="6" fillId="7" borderId="1" xfId="0" applyFont="1" applyFill="1" applyBorder="1" applyAlignment="1">
      <alignment horizontal="center" vertical="center" wrapText="1"/>
    </xf>
    <xf numFmtId="0" fontId="6" fillId="7" borderId="1" xfId="0" applyFont="1" applyFill="1" applyBorder="1" applyAlignment="1">
      <alignment horizontal="center" vertical="center"/>
    </xf>
    <xf numFmtId="0" fontId="37" fillId="0" borderId="0" xfId="0" applyFont="1"/>
    <xf numFmtId="0" fontId="0" fillId="0" borderId="0" xfId="0" applyAlignment="1">
      <alignment vertical="center"/>
    </xf>
    <xf numFmtId="0" fontId="0" fillId="0" borderId="0" xfId="0" applyAlignment="1">
      <alignment horizontal="left" vertical="center" indent="1"/>
    </xf>
    <xf numFmtId="0" fontId="0" fillId="0" borderId="0" xfId="0" applyAlignment="1">
      <alignment horizontal="left" vertical="center" indent="4"/>
    </xf>
    <xf numFmtId="0" fontId="35" fillId="0" borderId="0" xfId="0" applyFont="1" applyAlignment="1">
      <alignment vertical="center"/>
    </xf>
    <xf numFmtId="166" fontId="16" fillId="0" borderId="1" xfId="0" applyNumberFormat="1" applyFont="1" applyBorder="1" applyAlignment="1">
      <alignment horizontal="center" vertical="center"/>
    </xf>
    <xf numFmtId="0" fontId="5" fillId="13" borderId="1" xfId="0" applyFont="1" applyFill="1" applyBorder="1" applyAlignment="1">
      <alignment horizontal="center" vertical="center" wrapText="1"/>
    </xf>
    <xf numFmtId="165" fontId="5" fillId="13" borderId="1" xfId="0" applyNumberFormat="1" applyFont="1" applyFill="1" applyBorder="1" applyAlignment="1">
      <alignment horizontal="center" vertical="center" wrapText="1"/>
    </xf>
    <xf numFmtId="0" fontId="6" fillId="13" borderId="4" xfId="0" applyFont="1" applyFill="1" applyBorder="1" applyAlignment="1">
      <alignment vertical="center" wrapText="1"/>
    </xf>
    <xf numFmtId="0" fontId="33" fillId="13" borderId="4" xfId="0" applyFont="1" applyFill="1" applyBorder="1" applyAlignment="1">
      <alignment wrapText="1"/>
    </xf>
    <xf numFmtId="0" fontId="5" fillId="13" borderId="4" xfId="0" applyFont="1" applyFill="1" applyBorder="1" applyAlignment="1">
      <alignment horizontal="center" vertical="center" wrapText="1"/>
    </xf>
    <xf numFmtId="0" fontId="33" fillId="13" borderId="4" xfId="0" applyFont="1" applyFill="1" applyBorder="1" applyAlignment="1">
      <alignment horizontal="center" vertical="center" wrapText="1"/>
    </xf>
    <xf numFmtId="165" fontId="5" fillId="13" borderId="4" xfId="0" applyNumberFormat="1" applyFont="1" applyFill="1" applyBorder="1" applyAlignment="1">
      <alignment horizontal="center" vertical="center" wrapText="1"/>
    </xf>
    <xf numFmtId="0" fontId="5" fillId="13" borderId="1" xfId="0" applyFont="1" applyFill="1" applyBorder="1" applyAlignment="1">
      <alignment vertical="center" wrapText="1"/>
    </xf>
    <xf numFmtId="0" fontId="33" fillId="13" borderId="1" xfId="0" applyFont="1" applyFill="1" applyBorder="1" applyAlignment="1">
      <alignment horizontal="left" vertical="center" wrapText="1"/>
    </xf>
    <xf numFmtId="0" fontId="34" fillId="13" borderId="1" xfId="0" applyFont="1" applyFill="1" applyBorder="1" applyAlignment="1">
      <alignment horizontal="center" vertical="center" wrapText="1"/>
    </xf>
    <xf numFmtId="0" fontId="5" fillId="0" borderId="1" xfId="0" applyFont="1" applyBorder="1" applyAlignment="1">
      <alignment horizontal="center" wrapText="1"/>
    </xf>
    <xf numFmtId="0" fontId="5" fillId="0" borderId="1" xfId="0" applyFont="1" applyBorder="1" applyAlignment="1">
      <alignment horizontal="left" vertical="center" wrapText="1"/>
    </xf>
    <xf numFmtId="0" fontId="28" fillId="0" borderId="1" xfId="0" applyFont="1" applyBorder="1" applyAlignment="1">
      <alignment horizontal="left" vertical="center"/>
    </xf>
    <xf numFmtId="2" fontId="25" fillId="9" borderId="1" xfId="0" applyNumberFormat="1" applyFont="1" applyFill="1" applyBorder="1" applyAlignment="1">
      <alignment horizontal="center" vertical="center" wrapText="1"/>
    </xf>
    <xf numFmtId="0" fontId="18" fillId="14" borderId="1" xfId="0" applyFont="1" applyFill="1" applyBorder="1" applyAlignment="1">
      <alignment horizontal="center" vertical="center" wrapText="1"/>
    </xf>
    <xf numFmtId="164" fontId="6" fillId="0" borderId="1" xfId="0" applyNumberFormat="1" applyFont="1" applyBorder="1" applyAlignment="1">
      <alignment horizontal="center" vertical="center"/>
    </xf>
    <xf numFmtId="0" fontId="14" fillId="14" borderId="1" xfId="0" applyFont="1" applyFill="1" applyBorder="1" applyAlignment="1">
      <alignment wrapText="1"/>
    </xf>
    <xf numFmtId="0" fontId="4" fillId="11" borderId="1" xfId="0" applyFont="1" applyFill="1" applyBorder="1" applyAlignment="1">
      <alignment vertical="center" wrapText="1"/>
    </xf>
    <xf numFmtId="169" fontId="6" fillId="4" borderId="1" xfId="0" applyNumberFormat="1" applyFont="1" applyFill="1" applyBorder="1" applyAlignment="1">
      <alignment horizontal="center" vertical="center" wrapText="1"/>
    </xf>
    <xf numFmtId="166" fontId="6" fillId="4" borderId="1" xfId="0" applyNumberFormat="1" applyFont="1" applyFill="1" applyBorder="1" applyAlignment="1">
      <alignment horizontal="center" vertical="center" wrapText="1"/>
    </xf>
    <xf numFmtId="165" fontId="6" fillId="4" borderId="1" xfId="0" applyNumberFormat="1" applyFont="1" applyFill="1" applyBorder="1" applyAlignment="1">
      <alignment horizontal="center" vertical="center" wrapText="1"/>
    </xf>
    <xf numFmtId="164" fontId="5" fillId="0" borderId="0" xfId="0" applyNumberFormat="1" applyFont="1" applyAlignment="1">
      <alignment horizontal="center"/>
    </xf>
    <xf numFmtId="164" fontId="6" fillId="0" borderId="7" xfId="0" applyNumberFormat="1" applyFont="1" applyBorder="1" applyAlignment="1">
      <alignment horizontal="center" vertical="center" wrapText="1"/>
    </xf>
    <xf numFmtId="164" fontId="6" fillId="7" borderId="7" xfId="0" applyNumberFormat="1" applyFont="1" applyFill="1" applyBorder="1" applyAlignment="1">
      <alignment horizontal="center" vertical="center" wrapText="1"/>
    </xf>
    <xf numFmtId="164" fontId="6" fillId="0" borderId="21" xfId="0" applyNumberFormat="1" applyFont="1" applyBorder="1" applyAlignment="1">
      <alignment horizontal="center" vertical="center" wrapText="1"/>
    </xf>
    <xf numFmtId="164" fontId="6" fillId="0" borderId="22" xfId="0" applyNumberFormat="1" applyFont="1" applyBorder="1" applyAlignment="1">
      <alignment horizontal="center" vertical="center" wrapText="1"/>
    </xf>
    <xf numFmtId="164" fontId="6" fillId="7" borderId="21" xfId="0" applyNumberFormat="1" applyFont="1" applyFill="1" applyBorder="1" applyAlignment="1">
      <alignment horizontal="center" vertical="center" wrapText="1"/>
    </xf>
    <xf numFmtId="164" fontId="6" fillId="7" borderId="22" xfId="0" applyNumberFormat="1" applyFont="1" applyFill="1" applyBorder="1" applyAlignment="1">
      <alignment horizontal="center" vertical="center" wrapText="1"/>
    </xf>
    <xf numFmtId="164" fontId="6" fillId="0" borderId="24" xfId="0" applyNumberFormat="1" applyFont="1" applyBorder="1" applyAlignment="1">
      <alignment horizontal="center" vertical="center" wrapText="1"/>
    </xf>
    <xf numFmtId="164" fontId="6" fillId="0" borderId="25" xfId="0" applyNumberFormat="1" applyFont="1" applyBorder="1" applyAlignment="1">
      <alignment horizontal="center" vertical="center" wrapText="1"/>
    </xf>
    <xf numFmtId="164" fontId="6" fillId="0" borderId="26" xfId="0" applyNumberFormat="1" applyFont="1" applyBorder="1" applyAlignment="1">
      <alignment horizontal="center" vertical="center" wrapText="1"/>
    </xf>
    <xf numFmtId="2" fontId="25" fillId="15" borderId="1" xfId="0" applyNumberFormat="1" applyFont="1" applyFill="1" applyBorder="1" applyAlignment="1">
      <alignment horizontal="center" vertical="center" wrapText="1"/>
    </xf>
    <xf numFmtId="2" fontId="25" fillId="16" borderId="7" xfId="0" applyNumberFormat="1" applyFont="1" applyFill="1" applyBorder="1" applyAlignment="1">
      <alignment horizontal="center" vertical="center" wrapText="1"/>
    </xf>
    <xf numFmtId="2" fontId="25" fillId="16" borderId="22" xfId="0" applyNumberFormat="1" applyFont="1" applyFill="1" applyBorder="1" applyAlignment="1">
      <alignment horizontal="center" vertical="center" wrapText="1"/>
    </xf>
    <xf numFmtId="0" fontId="18" fillId="16" borderId="22" xfId="0" applyFont="1" applyFill="1" applyBorder="1" applyAlignment="1">
      <alignment horizontal="center" vertical="center" wrapText="1"/>
    </xf>
    <xf numFmtId="0" fontId="18" fillId="17" borderId="1" xfId="0" applyFont="1" applyFill="1" applyBorder="1" applyAlignment="1">
      <alignment horizontal="center" vertical="center" wrapText="1"/>
    </xf>
    <xf numFmtId="0" fontId="44" fillId="0" borderId="0" xfId="0" applyFont="1" applyAlignment="1">
      <alignment horizontal="center"/>
    </xf>
    <xf numFmtId="0" fontId="0" fillId="9" borderId="0" xfId="0" applyFill="1" applyAlignment="1"/>
    <xf numFmtId="2" fontId="25" fillId="15" borderId="4" xfId="0" applyNumberFormat="1" applyFont="1" applyFill="1" applyBorder="1" applyAlignment="1">
      <alignment horizontal="center" vertical="center" wrapText="1"/>
    </xf>
    <xf numFmtId="2" fontId="25" fillId="16" borderId="29" xfId="0" applyNumberFormat="1" applyFont="1" applyFill="1" applyBorder="1" applyAlignment="1">
      <alignment horizontal="center" vertical="center" wrapText="1"/>
    </xf>
    <xf numFmtId="169" fontId="6" fillId="8" borderId="1" xfId="0" applyNumberFormat="1" applyFont="1" applyFill="1" applyBorder="1" applyAlignment="1">
      <alignment horizontal="center" vertical="center" wrapText="1"/>
    </xf>
    <xf numFmtId="0" fontId="4" fillId="19" borderId="1" xfId="0" applyFont="1" applyFill="1" applyBorder="1" applyAlignment="1">
      <alignment vertical="center" wrapText="1"/>
    </xf>
    <xf numFmtId="0" fontId="15" fillId="0" borderId="0" xfId="0" applyFont="1" applyAlignment="1">
      <alignment horizontal="left" vertical="center"/>
    </xf>
    <xf numFmtId="0" fontId="28" fillId="0" borderId="0" xfId="0" applyFont="1" applyAlignment="1">
      <alignment horizontal="left" vertical="center"/>
    </xf>
    <xf numFmtId="0" fontId="0" fillId="0" borderId="0" xfId="0" applyAlignment="1">
      <alignment horizontal="left" vertical="center"/>
    </xf>
    <xf numFmtId="0" fontId="35" fillId="19" borderId="1" xfId="0" applyFont="1" applyFill="1" applyBorder="1" applyAlignment="1">
      <alignment wrapText="1"/>
    </xf>
    <xf numFmtId="0" fontId="38" fillId="0" borderId="0" xfId="0" applyFont="1"/>
    <xf numFmtId="164" fontId="6" fillId="0" borderId="37" xfId="0" applyNumberFormat="1" applyFont="1" applyBorder="1" applyAlignment="1">
      <alignment horizontal="center" vertical="center" wrapText="1"/>
    </xf>
    <xf numFmtId="164" fontId="6" fillId="0" borderId="38" xfId="0" applyNumberFormat="1" applyFont="1" applyBorder="1" applyAlignment="1">
      <alignment horizontal="center" vertical="center" wrapText="1"/>
    </xf>
    <xf numFmtId="164" fontId="6" fillId="0" borderId="39" xfId="0" applyNumberFormat="1" applyFont="1" applyBorder="1" applyAlignment="1">
      <alignment horizontal="center" vertical="center" wrapText="1"/>
    </xf>
    <xf numFmtId="0" fontId="18" fillId="9" borderId="2" xfId="0" applyFont="1" applyFill="1" applyBorder="1" applyAlignment="1">
      <alignment horizontal="center" vertical="center" wrapText="1"/>
    </xf>
    <xf numFmtId="1" fontId="6" fillId="7" borderId="1" xfId="0" applyNumberFormat="1" applyFont="1" applyFill="1" applyBorder="1" applyAlignment="1">
      <alignment horizontal="center" vertical="center" wrapText="1"/>
    </xf>
    <xf numFmtId="0" fontId="35" fillId="20" borderId="1" xfId="0" applyFont="1" applyFill="1" applyBorder="1" applyAlignment="1">
      <alignment wrapText="1"/>
    </xf>
    <xf numFmtId="0" fontId="18" fillId="20" borderId="1" xfId="0" applyFont="1" applyFill="1" applyBorder="1" applyAlignment="1">
      <alignment horizontal="center" vertical="center" wrapText="1"/>
    </xf>
    <xf numFmtId="0" fontId="18" fillId="9" borderId="1" xfId="0" applyFont="1" applyFill="1" applyBorder="1" applyAlignment="1">
      <alignment horizontal="center" vertical="center" wrapText="1"/>
    </xf>
    <xf numFmtId="0" fontId="14" fillId="14" borderId="1" xfId="0" applyFont="1" applyFill="1" applyBorder="1" applyAlignment="1">
      <alignment horizontal="center" vertical="center"/>
    </xf>
    <xf numFmtId="0" fontId="35" fillId="20" borderId="1" xfId="0" applyFont="1" applyFill="1" applyBorder="1" applyAlignment="1">
      <alignment horizontal="center" vertical="center"/>
    </xf>
    <xf numFmtId="0" fontId="5" fillId="0" borderId="0" xfId="0" applyFont="1" applyAlignment="1">
      <alignment horizontal="left" vertical="center"/>
    </xf>
    <xf numFmtId="0" fontId="6" fillId="0" borderId="1" xfId="0" applyFont="1" applyBorder="1" applyAlignment="1">
      <alignment horizontal="center" vertical="center" wrapText="1"/>
    </xf>
    <xf numFmtId="0" fontId="35" fillId="14" borderId="1" xfId="0" applyFont="1" applyFill="1" applyBorder="1" applyAlignment="1">
      <alignment horizontal="center" vertical="center"/>
    </xf>
    <xf numFmtId="0" fontId="5" fillId="0" borderId="0" xfId="0" applyFont="1" applyAlignment="1">
      <alignment horizontal="left" wrapText="1"/>
    </xf>
    <xf numFmtId="0" fontId="6" fillId="8" borderId="1" xfId="0" applyFont="1" applyFill="1" applyBorder="1" applyAlignment="1">
      <alignment horizontal="center" vertical="center" wrapText="1"/>
    </xf>
    <xf numFmtId="0" fontId="6" fillId="0" borderId="1" xfId="0" applyFont="1" applyBorder="1" applyAlignment="1">
      <alignment horizontal="center" vertical="center"/>
    </xf>
    <xf numFmtId="0" fontId="18" fillId="15" borderId="1" xfId="0" applyFont="1" applyFill="1" applyBorder="1" applyAlignment="1">
      <alignment horizontal="center" vertical="center" wrapText="1"/>
    </xf>
    <xf numFmtId="0" fontId="18" fillId="16" borderId="1" xfId="0" applyFont="1" applyFill="1" applyBorder="1" applyAlignment="1">
      <alignment horizontal="center" vertical="center" wrapText="1"/>
    </xf>
    <xf numFmtId="0" fontId="18" fillId="16" borderId="7" xfId="0" applyFont="1" applyFill="1" applyBorder="1" applyAlignment="1">
      <alignment horizontal="center" vertical="center" wrapText="1"/>
    </xf>
    <xf numFmtId="0" fontId="18" fillId="9" borderId="21" xfId="0" applyFont="1" applyFill="1" applyBorder="1" applyAlignment="1">
      <alignment horizontal="center" vertical="center" wrapText="1"/>
    </xf>
    <xf numFmtId="0" fontId="5" fillId="0" borderId="1" xfId="0" applyFont="1" applyBorder="1" applyAlignment="1">
      <alignment horizontal="center" vertical="center" wrapText="1"/>
    </xf>
    <xf numFmtId="0" fontId="20" fillId="0" borderId="1" xfId="0" applyFont="1" applyBorder="1" applyAlignment="1">
      <alignment horizontal="center" vertical="center" wrapText="1"/>
    </xf>
    <xf numFmtId="0" fontId="20" fillId="4" borderId="1" xfId="0" applyFont="1" applyFill="1" applyBorder="1" applyAlignment="1">
      <alignment horizontal="center" vertical="center" wrapText="1"/>
    </xf>
    <xf numFmtId="0" fontId="5" fillId="4" borderId="1" xfId="0" applyFont="1" applyFill="1" applyBorder="1" applyAlignment="1">
      <alignment horizontal="center" vertical="center" wrapText="1"/>
    </xf>
    <xf numFmtId="0" fontId="33" fillId="0" borderId="1" xfId="0" applyFont="1" applyBorder="1" applyAlignment="1">
      <alignment horizontal="center" vertical="center" wrapText="1"/>
    </xf>
    <xf numFmtId="0" fontId="33" fillId="0" borderId="1" xfId="0" applyFont="1" applyBorder="1" applyAlignment="1">
      <alignment horizontal="left" vertical="center" wrapText="1"/>
    </xf>
    <xf numFmtId="0" fontId="20" fillId="4" borderId="1" xfId="0" applyFont="1" applyFill="1" applyBorder="1" applyAlignment="1">
      <alignment horizontal="left" vertical="center" wrapText="1"/>
    </xf>
    <xf numFmtId="0" fontId="4" fillId="3" borderId="1" xfId="0" applyFont="1" applyFill="1" applyBorder="1" applyAlignment="1">
      <alignment horizontal="center" vertical="center" wrapText="1"/>
    </xf>
    <xf numFmtId="0" fontId="33" fillId="13" borderId="1" xfId="0" applyFont="1" applyFill="1" applyBorder="1" applyAlignment="1">
      <alignment horizontal="center" vertical="center" wrapText="1"/>
    </xf>
    <xf numFmtId="0" fontId="47" fillId="0" borderId="0" xfId="0" applyFont="1"/>
    <xf numFmtId="0" fontId="5" fillId="9" borderId="7" xfId="0" applyFont="1" applyFill="1" applyBorder="1" applyAlignment="1">
      <alignment horizontal="center" wrapText="1"/>
    </xf>
    <xf numFmtId="0" fontId="5" fillId="9" borderId="8" xfId="0" applyFont="1" applyFill="1" applyBorder="1" applyAlignment="1">
      <alignment horizontal="center" wrapText="1"/>
    </xf>
    <xf numFmtId="0" fontId="5" fillId="9" borderId="9" xfId="0" applyFont="1" applyFill="1" applyBorder="1" applyAlignment="1">
      <alignment horizontal="center" wrapText="1"/>
    </xf>
    <xf numFmtId="0" fontId="18" fillId="9" borderId="1" xfId="0" applyFont="1" applyFill="1" applyBorder="1" applyAlignment="1">
      <alignment horizontal="center" vertical="center" wrapText="1"/>
    </xf>
    <xf numFmtId="0" fontId="22" fillId="14" borderId="1" xfId="0" applyFont="1" applyFill="1" applyBorder="1" applyAlignment="1">
      <alignment horizontal="right" wrapText="1"/>
    </xf>
    <xf numFmtId="0" fontId="22" fillId="14" borderId="1" xfId="0" applyFont="1" applyFill="1" applyBorder="1" applyAlignment="1">
      <alignment horizontal="right"/>
    </xf>
    <xf numFmtId="0" fontId="28" fillId="0" borderId="1" xfId="0" applyFont="1" applyFill="1" applyBorder="1" applyAlignment="1">
      <alignment horizontal="left" vertical="center"/>
    </xf>
    <xf numFmtId="0" fontId="14" fillId="14" borderId="7" xfId="0" applyFont="1" applyFill="1" applyBorder="1" applyAlignment="1">
      <alignment horizontal="center" vertical="center" wrapText="1"/>
    </xf>
    <xf numFmtId="0" fontId="14" fillId="14" borderId="8" xfId="0" applyFont="1" applyFill="1" applyBorder="1" applyAlignment="1">
      <alignment horizontal="center" vertical="center" wrapText="1"/>
    </xf>
    <xf numFmtId="0" fontId="14" fillId="14" borderId="9" xfId="0" applyFont="1" applyFill="1" applyBorder="1" applyAlignment="1">
      <alignment horizontal="center" vertical="center" wrapText="1"/>
    </xf>
    <xf numFmtId="0" fontId="5" fillId="14" borderId="1" xfId="0" applyFont="1" applyFill="1" applyBorder="1" applyAlignment="1">
      <alignment horizontal="center"/>
    </xf>
    <xf numFmtId="0" fontId="14" fillId="14" borderId="1" xfId="0" applyFont="1" applyFill="1" applyBorder="1" applyAlignment="1">
      <alignment horizontal="center" vertical="center"/>
    </xf>
    <xf numFmtId="0" fontId="28" fillId="0" borderId="6" xfId="0" applyFont="1" applyBorder="1" applyAlignment="1">
      <alignment horizontal="left" vertical="center" wrapText="1"/>
    </xf>
    <xf numFmtId="0" fontId="3" fillId="12" borderId="11" xfId="0" applyFont="1" applyFill="1" applyBorder="1" applyAlignment="1">
      <alignment horizontal="center" vertical="center" wrapText="1"/>
    </xf>
    <xf numFmtId="0" fontId="3" fillId="12" borderId="15" xfId="0" applyFont="1" applyFill="1" applyBorder="1" applyAlignment="1">
      <alignment horizontal="center" vertical="center" wrapText="1"/>
    </xf>
    <xf numFmtId="0" fontId="3" fillId="12" borderId="12" xfId="0" applyFont="1" applyFill="1" applyBorder="1" applyAlignment="1">
      <alignment horizontal="center" vertical="center" wrapText="1"/>
    </xf>
    <xf numFmtId="0" fontId="3" fillId="12" borderId="13" xfId="0" applyFont="1" applyFill="1" applyBorder="1" applyAlignment="1">
      <alignment horizontal="center" vertical="center" wrapText="1"/>
    </xf>
    <xf numFmtId="0" fontId="3" fillId="12" borderId="0" xfId="0" applyFont="1" applyFill="1" applyAlignment="1">
      <alignment horizontal="center" vertical="center" wrapText="1"/>
    </xf>
    <xf numFmtId="0" fontId="3" fillId="12" borderId="14" xfId="0" applyFont="1" applyFill="1" applyBorder="1" applyAlignment="1">
      <alignment horizontal="center" vertical="center" wrapText="1"/>
    </xf>
    <xf numFmtId="0" fontId="3" fillId="12" borderId="5" xfId="0" applyFont="1" applyFill="1" applyBorder="1" applyAlignment="1">
      <alignment horizontal="center" vertical="center" wrapText="1"/>
    </xf>
    <xf numFmtId="0" fontId="3" fillId="12" borderId="6" xfId="0" applyFont="1" applyFill="1" applyBorder="1" applyAlignment="1">
      <alignment horizontal="center" vertical="center" wrapText="1"/>
    </xf>
    <xf numFmtId="0" fontId="3" fillId="12" borderId="10" xfId="0" applyFont="1" applyFill="1" applyBorder="1" applyAlignment="1">
      <alignment horizontal="center" vertical="center" wrapText="1"/>
    </xf>
    <xf numFmtId="0" fontId="3" fillId="11" borderId="11" xfId="0" applyFont="1" applyFill="1" applyBorder="1" applyAlignment="1">
      <alignment horizontal="center" vertical="center" wrapText="1"/>
    </xf>
    <xf numFmtId="0" fontId="3" fillId="11" borderId="15" xfId="0" applyFont="1" applyFill="1" applyBorder="1" applyAlignment="1">
      <alignment horizontal="center" vertical="center" wrapText="1"/>
    </xf>
    <xf numFmtId="0" fontId="3" fillId="11" borderId="12" xfId="0" applyFont="1" applyFill="1" applyBorder="1" applyAlignment="1">
      <alignment horizontal="center" vertical="center" wrapText="1"/>
    </xf>
    <xf numFmtId="0" fontId="3" fillId="11" borderId="5" xfId="0" applyFont="1" applyFill="1" applyBorder="1" applyAlignment="1">
      <alignment horizontal="center" vertical="center" wrapText="1"/>
    </xf>
    <xf numFmtId="0" fontId="3" fillId="11" borderId="6" xfId="0" applyFont="1" applyFill="1" applyBorder="1" applyAlignment="1">
      <alignment horizontal="center" vertical="center" wrapText="1"/>
    </xf>
    <xf numFmtId="0" fontId="3" fillId="11" borderId="10" xfId="0" applyFont="1" applyFill="1" applyBorder="1" applyAlignment="1">
      <alignment horizontal="center" vertical="center" wrapText="1"/>
    </xf>
    <xf numFmtId="0" fontId="18" fillId="11" borderId="7" xfId="0" applyFont="1" applyFill="1" applyBorder="1" applyAlignment="1">
      <alignment horizontal="right" vertical="center" wrapText="1"/>
    </xf>
    <xf numFmtId="0" fontId="18" fillId="11" borderId="8" xfId="0" applyFont="1" applyFill="1" applyBorder="1" applyAlignment="1">
      <alignment horizontal="right" vertical="center" wrapText="1"/>
    </xf>
    <xf numFmtId="0" fontId="18" fillId="11" borderId="9" xfId="0" applyFont="1" applyFill="1" applyBorder="1" applyAlignment="1">
      <alignment horizontal="right" vertical="center" wrapText="1"/>
    </xf>
    <xf numFmtId="0" fontId="28" fillId="0" borderId="0" xfId="0" applyFont="1" applyAlignment="1">
      <alignment horizontal="left"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13" fillId="10" borderId="1" xfId="0" applyFont="1" applyFill="1" applyBorder="1" applyAlignment="1">
      <alignment horizontal="center" vertical="center" wrapText="1"/>
    </xf>
    <xf numFmtId="0" fontId="13" fillId="6" borderId="1" xfId="0" applyFont="1" applyFill="1" applyBorder="1" applyAlignment="1">
      <alignment horizontal="center" vertical="center"/>
    </xf>
    <xf numFmtId="0" fontId="13" fillId="6" borderId="1" xfId="0" applyFont="1" applyFill="1" applyBorder="1" applyAlignment="1">
      <alignment horizontal="center" vertical="center" wrapText="1"/>
    </xf>
    <xf numFmtId="0" fontId="6" fillId="0" borderId="4" xfId="0" applyFont="1" applyBorder="1" applyAlignment="1">
      <alignment horizontal="center" vertical="center" wrapText="1"/>
    </xf>
    <xf numFmtId="0" fontId="45" fillId="18" borderId="0" xfId="0" applyFont="1" applyFill="1" applyBorder="1" applyAlignment="1">
      <alignment horizontal="center" vertical="center" textRotation="90" wrapText="1"/>
    </xf>
    <xf numFmtId="0" fontId="45" fillId="18" borderId="6" xfId="0" applyFont="1" applyFill="1" applyBorder="1" applyAlignment="1">
      <alignment horizontal="center" vertical="center" textRotation="90" wrapText="1"/>
    </xf>
    <xf numFmtId="0" fontId="45" fillId="18" borderId="0" xfId="0" applyFont="1" applyFill="1" applyAlignment="1">
      <alignment horizontal="center" vertical="center" textRotation="90" wrapText="1"/>
    </xf>
    <xf numFmtId="0" fontId="18" fillId="9" borderId="7" xfId="0" applyFont="1" applyFill="1" applyBorder="1" applyAlignment="1">
      <alignment horizontal="center" vertical="center" wrapText="1"/>
    </xf>
    <xf numFmtId="0" fontId="18" fillId="9" borderId="8" xfId="0" applyFont="1" applyFill="1" applyBorder="1" applyAlignment="1">
      <alignment horizontal="center" vertical="center" wrapText="1"/>
    </xf>
    <xf numFmtId="0" fontId="18" fillId="9" borderId="9" xfId="0" applyFont="1" applyFill="1" applyBorder="1" applyAlignment="1">
      <alignment horizontal="center" vertical="center" wrapText="1"/>
    </xf>
    <xf numFmtId="0" fontId="18" fillId="9" borderId="5" xfId="0" applyFont="1" applyFill="1" applyBorder="1" applyAlignment="1">
      <alignment horizontal="center" vertical="center" wrapText="1"/>
    </xf>
    <xf numFmtId="0" fontId="18" fillId="9" borderId="10" xfId="0" applyFont="1" applyFill="1" applyBorder="1" applyAlignment="1">
      <alignment horizontal="center" vertical="center" wrapText="1"/>
    </xf>
    <xf numFmtId="0" fontId="3" fillId="11" borderId="1" xfId="0" applyFont="1" applyFill="1" applyBorder="1" applyAlignment="1">
      <alignment horizontal="center" vertical="center" wrapText="1"/>
    </xf>
    <xf numFmtId="2" fontId="18" fillId="9" borderId="1" xfId="0" applyNumberFormat="1" applyFont="1" applyFill="1" applyBorder="1" applyAlignment="1">
      <alignment horizontal="center" vertical="center" wrapText="1"/>
    </xf>
    <xf numFmtId="0" fontId="5" fillId="9" borderId="1" xfId="0" applyFont="1" applyFill="1" applyBorder="1" applyAlignment="1">
      <alignment horizontal="center"/>
    </xf>
    <xf numFmtId="0" fontId="18" fillId="9" borderId="11" xfId="0" applyFont="1" applyFill="1" applyBorder="1" applyAlignment="1">
      <alignment horizontal="center" vertical="center" wrapText="1"/>
    </xf>
    <xf numFmtId="0" fontId="18" fillId="9" borderId="12" xfId="0" applyFont="1" applyFill="1" applyBorder="1" applyAlignment="1">
      <alignment horizontal="center" vertical="center" wrapText="1"/>
    </xf>
    <xf numFmtId="0" fontId="0" fillId="0" borderId="1" xfId="0" applyFill="1" applyBorder="1" applyAlignment="1">
      <alignment horizontal="left" vertical="center"/>
    </xf>
    <xf numFmtId="0" fontId="35" fillId="14" borderId="7" xfId="0" applyFont="1" applyFill="1" applyBorder="1" applyAlignment="1">
      <alignment horizontal="center" vertical="center" wrapText="1"/>
    </xf>
    <xf numFmtId="0" fontId="35" fillId="14" borderId="8" xfId="0" applyFont="1" applyFill="1" applyBorder="1" applyAlignment="1">
      <alignment horizontal="center" vertical="center" wrapText="1"/>
    </xf>
    <xf numFmtId="0" fontId="35" fillId="14" borderId="9" xfId="0" applyFont="1" applyFill="1" applyBorder="1" applyAlignment="1">
      <alignment horizontal="center" vertical="center" wrapText="1"/>
    </xf>
    <xf numFmtId="0" fontId="0" fillId="14" borderId="1" xfId="0" applyFill="1" applyBorder="1" applyAlignment="1">
      <alignment horizontal="center"/>
    </xf>
    <xf numFmtId="0" fontId="35" fillId="14" borderId="1" xfId="0" applyFont="1" applyFill="1" applyBorder="1" applyAlignment="1">
      <alignment horizontal="center" vertical="center"/>
    </xf>
    <xf numFmtId="0" fontId="41" fillId="14" borderId="1" xfId="0" applyFont="1" applyFill="1" applyBorder="1" applyAlignment="1">
      <alignment horizontal="right" wrapText="1"/>
    </xf>
    <xf numFmtId="0" fontId="41" fillId="14" borderId="1" xfId="0" applyFont="1" applyFill="1" applyBorder="1" applyAlignment="1">
      <alignment horizontal="right"/>
    </xf>
    <xf numFmtId="0" fontId="5" fillId="0" borderId="6" xfId="0" applyFont="1" applyBorder="1" applyAlignment="1">
      <alignment horizontal="left" vertical="center" wrapText="1"/>
    </xf>
    <xf numFmtId="0" fontId="5" fillId="0" borderId="0" xfId="0" applyFont="1" applyAlignment="1">
      <alignment horizontal="left" vertical="center"/>
    </xf>
    <xf numFmtId="0" fontId="6" fillId="0" borderId="1" xfId="0" applyFont="1" applyBorder="1" applyAlignment="1">
      <alignment horizontal="center" vertical="center" wrapText="1"/>
    </xf>
    <xf numFmtId="0" fontId="13" fillId="10" borderId="13" xfId="0" applyFont="1" applyFill="1" applyBorder="1" applyAlignment="1">
      <alignment horizontal="center" vertical="center" wrapText="1"/>
    </xf>
    <xf numFmtId="0" fontId="13" fillId="10" borderId="0" xfId="0" applyFont="1" applyFill="1" applyAlignment="1">
      <alignment horizontal="center" vertical="center" wrapText="1"/>
    </xf>
    <xf numFmtId="0" fontId="13" fillId="10" borderId="14" xfId="0" applyFont="1" applyFill="1" applyBorder="1" applyAlignment="1">
      <alignment horizontal="center" vertical="center" wrapText="1"/>
    </xf>
    <xf numFmtId="0" fontId="0" fillId="0" borderId="1" xfId="0" applyFill="1" applyBorder="1" applyAlignment="1">
      <alignment horizontal="left" vertical="center" wrapText="1"/>
    </xf>
    <xf numFmtId="0" fontId="35" fillId="20" borderId="7" xfId="0" applyFont="1" applyFill="1" applyBorder="1" applyAlignment="1">
      <alignment horizontal="center" vertical="center" wrapText="1"/>
    </xf>
    <xf numFmtId="0" fontId="35" fillId="20" borderId="8" xfId="0" applyFont="1" applyFill="1" applyBorder="1" applyAlignment="1">
      <alignment horizontal="center" vertical="center" wrapText="1"/>
    </xf>
    <xf numFmtId="0" fontId="35" fillId="20" borderId="9" xfId="0" applyFont="1" applyFill="1" applyBorder="1" applyAlignment="1">
      <alignment horizontal="center" vertical="center" wrapText="1"/>
    </xf>
    <xf numFmtId="0" fontId="0" fillId="20" borderId="1" xfId="0" applyFill="1" applyBorder="1" applyAlignment="1">
      <alignment horizontal="center"/>
    </xf>
    <xf numFmtId="0" fontId="35" fillId="20" borderId="1" xfId="0" applyFont="1" applyFill="1" applyBorder="1" applyAlignment="1">
      <alignment horizontal="center" vertical="center"/>
    </xf>
    <xf numFmtId="0" fontId="41" fillId="20" borderId="1" xfId="0" applyFont="1" applyFill="1" applyBorder="1" applyAlignment="1">
      <alignment horizontal="right" wrapText="1"/>
    </xf>
    <xf numFmtId="0" fontId="41" fillId="20" borderId="1" xfId="0" applyFont="1" applyFill="1" applyBorder="1" applyAlignment="1">
      <alignment horizontal="right"/>
    </xf>
    <xf numFmtId="0" fontId="23" fillId="0" borderId="0" xfId="0" applyFont="1" applyAlignment="1">
      <alignment horizontal="left" vertical="center" wrapText="1"/>
    </xf>
    <xf numFmtId="0" fontId="23" fillId="0" borderId="13" xfId="0" applyFont="1" applyBorder="1" applyAlignment="1">
      <alignment horizontal="left" vertical="center" wrapText="1"/>
    </xf>
    <xf numFmtId="0" fontId="5" fillId="0" borderId="0" xfId="0" applyFont="1" applyAlignment="1">
      <alignment horizontal="left" wrapText="1"/>
    </xf>
    <xf numFmtId="0" fontId="6" fillId="8" borderId="2" xfId="0" applyFont="1" applyFill="1" applyBorder="1" applyAlignment="1">
      <alignment horizontal="center" vertical="center" wrapText="1"/>
    </xf>
    <xf numFmtId="0" fontId="6" fillId="8" borderId="4" xfId="0" applyFont="1" applyFill="1" applyBorder="1" applyAlignment="1">
      <alignment horizontal="center" vertical="center" wrapText="1"/>
    </xf>
    <xf numFmtId="0" fontId="3" fillId="3" borderId="7" xfId="0" applyFont="1" applyFill="1" applyBorder="1" applyAlignment="1">
      <alignment horizontal="center" vertical="center" wrapText="1"/>
    </xf>
    <xf numFmtId="0" fontId="3" fillId="3" borderId="8" xfId="0" applyFont="1" applyFill="1" applyBorder="1" applyAlignment="1">
      <alignment horizontal="center" vertical="center" wrapText="1"/>
    </xf>
    <xf numFmtId="0" fontId="3" fillId="3" borderId="9" xfId="0" applyFont="1" applyFill="1" applyBorder="1" applyAlignment="1">
      <alignment horizontal="center" vertical="center" wrapText="1"/>
    </xf>
    <xf numFmtId="0" fontId="3" fillId="3" borderId="5" xfId="0" applyFont="1" applyFill="1" applyBorder="1" applyAlignment="1">
      <alignment horizontal="center" vertical="center" wrapText="1"/>
    </xf>
    <xf numFmtId="0" fontId="3" fillId="3" borderId="6" xfId="0" applyFont="1" applyFill="1" applyBorder="1" applyAlignment="1">
      <alignment horizontal="center" vertical="center" wrapText="1"/>
    </xf>
    <xf numFmtId="0" fontId="6" fillId="8" borderId="1" xfId="0" applyFont="1" applyFill="1" applyBorder="1" applyAlignment="1">
      <alignment horizontal="center" vertical="center" wrapText="1"/>
    </xf>
    <xf numFmtId="0" fontId="6" fillId="0" borderId="1" xfId="0" applyFont="1" applyBorder="1" applyAlignment="1">
      <alignment horizontal="center" vertical="center"/>
    </xf>
    <xf numFmtId="0" fontId="10" fillId="0" borderId="1" xfId="0" applyFont="1" applyBorder="1" applyAlignment="1">
      <alignment horizontal="center" vertical="center" wrapText="1"/>
    </xf>
    <xf numFmtId="0" fontId="13" fillId="3" borderId="1" xfId="0" applyFont="1" applyFill="1" applyBorder="1" applyAlignment="1">
      <alignment horizontal="center" vertical="center" wrapText="1"/>
    </xf>
    <xf numFmtId="2" fontId="18" fillId="16" borderId="4" xfId="0" applyNumberFormat="1" applyFont="1" applyFill="1" applyBorder="1" applyAlignment="1">
      <alignment horizontal="center" vertical="center" wrapText="1"/>
    </xf>
    <xf numFmtId="0" fontId="18" fillId="16" borderId="1" xfId="0" applyFont="1" applyFill="1" applyBorder="1" applyAlignment="1">
      <alignment horizontal="center" vertical="center" wrapText="1"/>
    </xf>
    <xf numFmtId="0" fontId="43" fillId="17" borderId="30" xfId="0" applyFont="1" applyFill="1" applyBorder="1" applyAlignment="1">
      <alignment horizontal="center" wrapText="1"/>
    </xf>
    <xf numFmtId="0" fontId="43" fillId="17" borderId="31" xfId="0" applyFont="1" applyFill="1" applyBorder="1" applyAlignment="1">
      <alignment horizontal="center" wrapText="1"/>
    </xf>
    <xf numFmtId="0" fontId="43" fillId="17" borderId="32" xfId="0" applyFont="1" applyFill="1" applyBorder="1" applyAlignment="1">
      <alignment horizontal="center" wrapText="1"/>
    </xf>
    <xf numFmtId="0" fontId="43" fillId="17" borderId="33" xfId="0" applyFont="1" applyFill="1" applyBorder="1" applyAlignment="1">
      <alignment horizontal="center" wrapText="1"/>
    </xf>
    <xf numFmtId="0" fontId="43" fillId="17" borderId="0" xfId="0" applyFont="1" applyFill="1" applyBorder="1" applyAlignment="1">
      <alignment horizontal="center" wrapText="1"/>
    </xf>
    <xf numFmtId="0" fontId="43" fillId="17" borderId="34" xfId="0" applyFont="1" applyFill="1" applyBorder="1" applyAlignment="1">
      <alignment horizontal="center" wrapText="1"/>
    </xf>
    <xf numFmtId="0" fontId="43" fillId="17" borderId="35" xfId="0" applyFont="1" applyFill="1" applyBorder="1" applyAlignment="1">
      <alignment horizontal="center" wrapText="1"/>
    </xf>
    <xf numFmtId="0" fontId="43" fillId="17" borderId="27" xfId="0" applyFont="1" applyFill="1" applyBorder="1" applyAlignment="1">
      <alignment horizontal="center" wrapText="1"/>
    </xf>
    <xf numFmtId="0" fontId="43" fillId="17" borderId="36" xfId="0" applyFont="1" applyFill="1" applyBorder="1" applyAlignment="1">
      <alignment horizontal="center" wrapText="1"/>
    </xf>
    <xf numFmtId="0" fontId="43" fillId="0" borderId="27" xfId="0" applyFont="1" applyBorder="1" applyAlignment="1">
      <alignment horizontal="center" vertical="center"/>
    </xf>
    <xf numFmtId="0" fontId="18" fillId="9" borderId="28" xfId="0" applyFont="1" applyFill="1" applyBorder="1" applyAlignment="1">
      <alignment horizontal="center" vertical="center" wrapText="1"/>
    </xf>
    <xf numFmtId="0" fontId="18" fillId="9" borderId="4" xfId="0" applyFont="1" applyFill="1" applyBorder="1" applyAlignment="1">
      <alignment horizontal="center" vertical="center" wrapText="1"/>
    </xf>
    <xf numFmtId="0" fontId="18" fillId="9" borderId="23" xfId="0" applyFont="1" applyFill="1" applyBorder="1" applyAlignment="1">
      <alignment horizontal="center" vertical="center" wrapText="1"/>
    </xf>
    <xf numFmtId="0" fontId="18" fillId="15" borderId="4" xfId="0" applyFont="1" applyFill="1" applyBorder="1" applyAlignment="1">
      <alignment horizontal="center" vertical="center" wrapText="1"/>
    </xf>
    <xf numFmtId="0" fontId="18" fillId="15" borderId="5" xfId="0" applyFont="1" applyFill="1" applyBorder="1" applyAlignment="1">
      <alignment horizontal="center" vertical="center" wrapText="1"/>
    </xf>
    <xf numFmtId="0" fontId="18" fillId="15" borderId="10" xfId="0" applyFont="1" applyFill="1" applyBorder="1" applyAlignment="1">
      <alignment horizontal="center" vertical="center" wrapText="1"/>
    </xf>
    <xf numFmtId="0" fontId="18" fillId="16" borderId="19" xfId="0" applyFont="1" applyFill="1" applyBorder="1" applyAlignment="1">
      <alignment horizontal="center" vertical="center" wrapText="1"/>
    </xf>
    <xf numFmtId="0" fontId="18" fillId="16" borderId="17" xfId="0" applyFont="1" applyFill="1" applyBorder="1" applyAlignment="1">
      <alignment horizontal="center" vertical="center" wrapText="1"/>
    </xf>
    <xf numFmtId="0" fontId="5" fillId="9" borderId="20" xfId="0" applyFont="1" applyFill="1" applyBorder="1" applyAlignment="1">
      <alignment horizontal="center" wrapText="1"/>
    </xf>
    <xf numFmtId="0" fontId="5" fillId="15" borderId="7" xfId="0" applyFont="1" applyFill="1" applyBorder="1" applyAlignment="1">
      <alignment horizontal="center" wrapText="1"/>
    </xf>
    <xf numFmtId="0" fontId="5" fillId="15" borderId="8" xfId="0" applyFont="1" applyFill="1" applyBorder="1" applyAlignment="1">
      <alignment horizontal="center" wrapText="1"/>
    </xf>
    <xf numFmtId="0" fontId="5" fillId="15" borderId="9" xfId="0" applyFont="1" applyFill="1" applyBorder="1" applyAlignment="1">
      <alignment horizontal="center" wrapText="1"/>
    </xf>
    <xf numFmtId="0" fontId="5" fillId="16" borderId="7" xfId="0" applyFont="1" applyFill="1" applyBorder="1" applyAlignment="1">
      <alignment horizontal="center" wrapText="1"/>
    </xf>
    <xf numFmtId="0" fontId="5" fillId="16" borderId="8" xfId="0" applyFont="1" applyFill="1" applyBorder="1" applyAlignment="1">
      <alignment horizontal="center" wrapText="1"/>
    </xf>
    <xf numFmtId="0" fontId="18" fillId="9" borderId="21" xfId="0" applyFont="1" applyFill="1" applyBorder="1" applyAlignment="1">
      <alignment horizontal="center" vertical="center" wrapText="1"/>
    </xf>
    <xf numFmtId="0" fontId="18" fillId="15" borderId="1" xfId="0" applyFont="1" applyFill="1" applyBorder="1" applyAlignment="1">
      <alignment horizontal="center" vertical="center" wrapText="1"/>
    </xf>
    <xf numFmtId="2" fontId="18" fillId="16" borderId="1" xfId="0" applyNumberFormat="1" applyFont="1" applyFill="1" applyBorder="1" applyAlignment="1">
      <alignment horizontal="center" vertical="center" wrapText="1"/>
    </xf>
    <xf numFmtId="0" fontId="43" fillId="0" borderId="6" xfId="0" applyFont="1" applyBorder="1" applyAlignment="1">
      <alignment horizontal="right" vertical="center"/>
    </xf>
    <xf numFmtId="0" fontId="18" fillId="9" borderId="16" xfId="0" applyFont="1" applyFill="1" applyBorder="1" applyAlignment="1">
      <alignment horizontal="center" vertical="center" wrapText="1"/>
    </xf>
    <xf numFmtId="0" fontId="18" fillId="9" borderId="17" xfId="0" applyFont="1" applyFill="1" applyBorder="1" applyAlignment="1">
      <alignment horizontal="center" vertical="center" wrapText="1"/>
    </xf>
    <xf numFmtId="0" fontId="18" fillId="9" borderId="18" xfId="0" applyFont="1" applyFill="1" applyBorder="1" applyAlignment="1">
      <alignment horizontal="center" vertical="center" wrapText="1"/>
    </xf>
    <xf numFmtId="0" fontId="5" fillId="0" borderId="0" xfId="0" applyFont="1" applyAlignment="1">
      <alignment horizontal="left" vertical="top"/>
    </xf>
    <xf numFmtId="0" fontId="5" fillId="0" borderId="6" xfId="0" applyFont="1" applyBorder="1" applyAlignment="1">
      <alignment horizontal="center" vertical="top" wrapText="1"/>
    </xf>
    <xf numFmtId="0" fontId="18" fillId="15" borderId="19" xfId="0" applyFont="1" applyFill="1" applyBorder="1" applyAlignment="1">
      <alignment horizontal="center" vertical="center" wrapText="1"/>
    </xf>
    <xf numFmtId="0" fontId="18" fillId="15" borderId="17" xfId="0" applyFont="1" applyFill="1" applyBorder="1" applyAlignment="1">
      <alignment horizontal="center" vertical="center" wrapText="1"/>
    </xf>
    <xf numFmtId="0" fontId="18" fillId="15" borderId="18" xfId="0" applyFont="1" applyFill="1" applyBorder="1" applyAlignment="1">
      <alignment horizontal="center" vertical="center" wrapText="1"/>
    </xf>
    <xf numFmtId="0" fontId="18" fillId="15" borderId="7" xfId="0" applyFont="1" applyFill="1" applyBorder="1" applyAlignment="1">
      <alignment horizontal="center" vertical="center" wrapText="1"/>
    </xf>
    <xf numFmtId="0" fontId="18" fillId="15" borderId="8" xfId="0" applyFont="1" applyFill="1" applyBorder="1" applyAlignment="1">
      <alignment horizontal="center" vertical="center" wrapText="1"/>
    </xf>
    <xf numFmtId="0" fontId="18" fillId="15" borderId="9" xfId="0" applyFont="1" applyFill="1" applyBorder="1" applyAlignment="1">
      <alignment horizontal="center" vertical="center" wrapText="1"/>
    </xf>
    <xf numFmtId="0" fontId="18" fillId="16" borderId="7" xfId="0" applyFont="1" applyFill="1" applyBorder="1" applyAlignment="1">
      <alignment horizontal="center" vertical="center" wrapText="1"/>
    </xf>
    <xf numFmtId="0" fontId="18" fillId="16" borderId="8" xfId="0" applyFont="1" applyFill="1" applyBorder="1" applyAlignment="1">
      <alignment horizontal="center" vertical="center" wrapText="1"/>
    </xf>
    <xf numFmtId="0" fontId="42" fillId="0" borderId="6" xfId="0" applyFont="1" applyBorder="1" applyAlignment="1">
      <alignment horizontal="center" wrapText="1"/>
    </xf>
    <xf numFmtId="0" fontId="0" fillId="17" borderId="13" xfId="0" applyFill="1" applyBorder="1" applyAlignment="1">
      <alignment horizontal="center" wrapText="1"/>
    </xf>
    <xf numFmtId="0" fontId="0" fillId="17" borderId="0" xfId="0" applyFill="1" applyAlignment="1">
      <alignment horizontal="center"/>
    </xf>
    <xf numFmtId="0" fontId="0" fillId="17" borderId="13" xfId="0" applyFill="1" applyBorder="1" applyAlignment="1">
      <alignment horizontal="center"/>
    </xf>
    <xf numFmtId="0" fontId="43" fillId="0" borderId="6" xfId="0" applyFont="1" applyBorder="1" applyAlignment="1">
      <alignment horizontal="center" wrapText="1"/>
    </xf>
    <xf numFmtId="0" fontId="5" fillId="0" borderId="6" xfId="0" applyFont="1" applyBorder="1" applyAlignment="1">
      <alignment horizontal="left" vertical="top" wrapText="1"/>
    </xf>
    <xf numFmtId="0" fontId="4" fillId="3"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20" fillId="4" borderId="1" xfId="0" applyFont="1" applyFill="1" applyBorder="1" applyAlignment="1">
      <alignment horizontal="center" vertical="center" wrapText="1"/>
    </xf>
    <xf numFmtId="0" fontId="33" fillId="4" borderId="1" xfId="0" applyFont="1" applyFill="1" applyBorder="1" applyAlignment="1">
      <alignment horizontal="center" vertical="center" wrapText="1"/>
    </xf>
    <xf numFmtId="0" fontId="5" fillId="4" borderId="1" xfId="0" applyFont="1" applyFill="1" applyBorder="1" applyAlignment="1">
      <alignment horizontal="center" vertical="center" wrapText="1"/>
    </xf>
    <xf numFmtId="0" fontId="32" fillId="3" borderId="1" xfId="0" applyFont="1" applyFill="1" applyBorder="1" applyAlignment="1">
      <alignment horizontal="center" vertical="center" wrapText="1"/>
    </xf>
    <xf numFmtId="0" fontId="33" fillId="0" borderId="1" xfId="0" applyFont="1" applyBorder="1" applyAlignment="1">
      <alignment horizontal="center" vertical="center" wrapText="1"/>
    </xf>
    <xf numFmtId="0" fontId="33" fillId="0" borderId="1" xfId="0" applyFont="1" applyBorder="1" applyAlignment="1">
      <alignment horizontal="left" vertical="center" wrapText="1"/>
    </xf>
    <xf numFmtId="0" fontId="20" fillId="4" borderId="1" xfId="0" applyFont="1" applyFill="1" applyBorder="1" applyAlignment="1">
      <alignment horizontal="left" vertical="center" wrapText="1"/>
    </xf>
    <xf numFmtId="0" fontId="20" fillId="0" borderId="2" xfId="0" applyFont="1" applyBorder="1" applyAlignment="1">
      <alignment horizontal="center" vertical="center" wrapText="1"/>
    </xf>
    <xf numFmtId="0" fontId="20" fillId="0" borderId="3" xfId="0" applyFont="1" applyBorder="1" applyAlignment="1">
      <alignment horizontal="center" vertical="center" wrapText="1"/>
    </xf>
    <xf numFmtId="0" fontId="20" fillId="0" borderId="4" xfId="0" applyFont="1" applyBorder="1" applyAlignment="1">
      <alignment horizontal="center" vertical="center" wrapText="1"/>
    </xf>
    <xf numFmtId="0" fontId="32" fillId="13" borderId="1" xfId="0" applyFont="1" applyFill="1" applyBorder="1" applyAlignment="1">
      <alignment horizontal="center" vertical="center" wrapText="1"/>
    </xf>
    <xf numFmtId="0" fontId="20"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33" fillId="0" borderId="2" xfId="0" applyFont="1" applyBorder="1" applyAlignment="1">
      <alignment horizontal="center" vertical="center" wrapText="1"/>
    </xf>
    <xf numFmtId="0" fontId="33" fillId="0" borderId="3" xfId="0" applyFont="1" applyBorder="1" applyAlignment="1">
      <alignment horizontal="center" vertical="center" wrapText="1"/>
    </xf>
    <xf numFmtId="0" fontId="33" fillId="0" borderId="4" xfId="0" applyFont="1" applyBorder="1" applyAlignment="1">
      <alignment horizontal="center" vertical="center" wrapText="1"/>
    </xf>
    <xf numFmtId="0" fontId="33" fillId="13" borderId="1" xfId="0" applyFont="1" applyFill="1" applyBorder="1" applyAlignment="1">
      <alignment horizontal="center" vertical="center" wrapText="1"/>
    </xf>
    <xf numFmtId="0" fontId="6" fillId="13" borderId="1" xfId="0" applyFont="1" applyFill="1" applyBorder="1" applyAlignment="1">
      <alignment horizontal="center" vertical="center" wrapText="1"/>
    </xf>
    <xf numFmtId="0" fontId="5" fillId="0" borderId="1" xfId="0" applyFont="1" applyBorder="1" applyAlignment="1">
      <alignment horizontal="center" vertical="center"/>
    </xf>
    <xf numFmtId="0" fontId="13" fillId="13"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29" fillId="0" borderId="2" xfId="0" applyFont="1" applyBorder="1" applyAlignment="1">
      <alignment horizontal="center" vertical="center" wrapText="1"/>
    </xf>
    <xf numFmtId="0" fontId="29" fillId="0" borderId="3" xfId="0" applyFont="1" applyBorder="1" applyAlignment="1">
      <alignment horizontal="center" vertical="center" wrapText="1"/>
    </xf>
    <xf numFmtId="0" fontId="29" fillId="0" borderId="4" xfId="0" applyFont="1" applyBorder="1" applyAlignment="1">
      <alignment horizontal="center" vertical="center" wrapText="1"/>
    </xf>
    <xf numFmtId="0" fontId="29" fillId="0" borderId="1" xfId="0" applyFont="1" applyBorder="1" applyAlignment="1">
      <alignment horizontal="center" vertical="center" wrapText="1"/>
    </xf>
    <xf numFmtId="0" fontId="29" fillId="13" borderId="1"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4" fillId="3" borderId="4" xfId="0" applyFont="1" applyFill="1" applyBorder="1" applyAlignment="1">
      <alignment horizontal="center" vertical="center" wrapText="1"/>
    </xf>
  </cellXfs>
  <cellStyles count="3">
    <cellStyle name="Hyperlink" xfId="2" builtinId="8"/>
    <cellStyle name="Normal" xfId="0" builtinId="0"/>
    <cellStyle name="Percent" xfId="1" builtinId="5"/>
  </cellStyles>
  <dxfs count="41">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s>
  <tableStyles count="0" defaultTableStyle="TableStyleMedium2" defaultPivotStyle="PivotStyleLight16"/>
  <colors>
    <mruColors>
      <color rgb="FF6FDEDB"/>
      <color rgb="FF33CCCC"/>
      <color rgb="FFE5AFA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customXml" Target="../customXml/item4.xml"/><Relationship Id="rId4" Type="http://schemas.openxmlformats.org/officeDocument/2006/relationships/worksheet" Target="worksheets/sheet4.xml"/><Relationship Id="rId9" Type="http://schemas.openxmlformats.org/officeDocument/2006/relationships/worksheet" Target="worksheets/sheet9.xml"/><Relationship Id="rId14" Type="http://schemas.microsoft.com/office/2017/10/relationships/person" Target="persons/person.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s>
</file>

<file path=xl/drawings/_rels/drawing2.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s>
</file>

<file path=xl/drawings/_rels/drawing3.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s>
</file>

<file path=xl/drawings/_rels/drawing4.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oneCellAnchor>
    <xdr:from>
      <xdr:col>0</xdr:col>
      <xdr:colOff>47625</xdr:colOff>
      <xdr:row>34</xdr:row>
      <xdr:rowOff>85725</xdr:rowOff>
    </xdr:from>
    <xdr:ext cx="7175867" cy="2801857"/>
    <xdr:pic>
      <xdr:nvPicPr>
        <xdr:cNvPr id="4" name="Picture 3">
          <a:extLst>
            <a:ext uri="{FF2B5EF4-FFF2-40B4-BE49-F238E27FC236}">
              <a16:creationId xmlns:a16="http://schemas.microsoft.com/office/drawing/2014/main" id="{DD4D5433-CC4A-47D0-A342-E38E62254593}"/>
            </a:ext>
          </a:extLst>
        </xdr:cNvPr>
        <xdr:cNvPicPr>
          <a:picLocks noChangeAspect="1"/>
        </xdr:cNvPicPr>
      </xdr:nvPicPr>
      <xdr:blipFill>
        <a:blip xmlns:r="http://schemas.openxmlformats.org/officeDocument/2006/relationships" r:embed="rId1"/>
        <a:stretch>
          <a:fillRect/>
        </a:stretch>
      </xdr:blipFill>
      <xdr:spPr>
        <a:xfrm>
          <a:off x="47625" y="35804475"/>
          <a:ext cx="7175867" cy="2801857"/>
        </a:xfrm>
        <a:prstGeom prst="rect">
          <a:avLst/>
        </a:prstGeom>
      </xdr:spPr>
    </xdr:pic>
    <xdr:clientData/>
  </xdr:oneCellAnchor>
  <xdr:oneCellAnchor>
    <xdr:from>
      <xdr:col>7</xdr:col>
      <xdr:colOff>92075</xdr:colOff>
      <xdr:row>76</xdr:row>
      <xdr:rowOff>63500</xdr:rowOff>
    </xdr:from>
    <xdr:ext cx="6290454" cy="4006153"/>
    <xdr:pic>
      <xdr:nvPicPr>
        <xdr:cNvPr id="5" name="Picture 4">
          <a:extLst>
            <a:ext uri="{FF2B5EF4-FFF2-40B4-BE49-F238E27FC236}">
              <a16:creationId xmlns:a16="http://schemas.microsoft.com/office/drawing/2014/main" id="{2C0F11CE-A7C6-416B-BA89-8546843BA1AA}"/>
            </a:ext>
          </a:extLst>
        </xdr:cNvPr>
        <xdr:cNvPicPr>
          <a:picLocks noChangeAspect="1"/>
        </xdr:cNvPicPr>
      </xdr:nvPicPr>
      <xdr:blipFill>
        <a:blip xmlns:r="http://schemas.openxmlformats.org/officeDocument/2006/relationships" r:embed="rId2"/>
        <a:stretch>
          <a:fillRect/>
        </a:stretch>
      </xdr:blipFill>
      <xdr:spPr>
        <a:xfrm>
          <a:off x="7664450" y="43783250"/>
          <a:ext cx="6290454" cy="4006153"/>
        </a:xfrm>
        <a:prstGeom prst="rect">
          <a:avLst/>
        </a:prstGeom>
      </xdr:spPr>
    </xdr:pic>
    <xdr:clientData/>
  </xdr:oneCellAnchor>
  <xdr:oneCellAnchor>
    <xdr:from>
      <xdr:col>0</xdr:col>
      <xdr:colOff>285751</xdr:colOff>
      <xdr:row>85</xdr:row>
      <xdr:rowOff>38100</xdr:rowOff>
    </xdr:from>
    <xdr:ext cx="5938122" cy="2969334"/>
    <xdr:pic>
      <xdr:nvPicPr>
        <xdr:cNvPr id="6" name="Picture 5">
          <a:extLst>
            <a:ext uri="{FF2B5EF4-FFF2-40B4-BE49-F238E27FC236}">
              <a16:creationId xmlns:a16="http://schemas.microsoft.com/office/drawing/2014/main" id="{EF8F3BD7-1112-4123-9DA2-997BBC2DAEC2}"/>
            </a:ext>
          </a:extLst>
        </xdr:cNvPr>
        <xdr:cNvPicPr>
          <a:picLocks noChangeAspect="1"/>
        </xdr:cNvPicPr>
      </xdr:nvPicPr>
      <xdr:blipFill>
        <a:blip xmlns:r="http://schemas.openxmlformats.org/officeDocument/2006/relationships" r:embed="rId3"/>
        <a:stretch>
          <a:fillRect/>
        </a:stretch>
      </xdr:blipFill>
      <xdr:spPr>
        <a:xfrm>
          <a:off x="285751" y="45472350"/>
          <a:ext cx="5938122" cy="2969334"/>
        </a:xfrm>
        <a:prstGeom prst="rect">
          <a:avLst/>
        </a:prstGeom>
      </xdr:spPr>
    </xdr:pic>
    <xdr:clientData/>
  </xdr:oneCellAnchor>
  <xdr:oneCellAnchor>
    <xdr:from>
      <xdr:col>0</xdr:col>
      <xdr:colOff>209550</xdr:colOff>
      <xdr:row>52</xdr:row>
      <xdr:rowOff>114300</xdr:rowOff>
    </xdr:from>
    <xdr:ext cx="4939647" cy="1971324"/>
    <xdr:pic>
      <xdr:nvPicPr>
        <xdr:cNvPr id="7" name="Picture 6">
          <a:extLst>
            <a:ext uri="{FF2B5EF4-FFF2-40B4-BE49-F238E27FC236}">
              <a16:creationId xmlns:a16="http://schemas.microsoft.com/office/drawing/2014/main" id="{5194043C-9CFE-4FE4-9050-7CF99388A2FF}"/>
            </a:ext>
          </a:extLst>
        </xdr:cNvPr>
        <xdr:cNvPicPr>
          <a:picLocks noChangeAspect="1"/>
        </xdr:cNvPicPr>
      </xdr:nvPicPr>
      <xdr:blipFill>
        <a:blip xmlns:r="http://schemas.openxmlformats.org/officeDocument/2006/relationships" r:embed="rId4"/>
        <a:stretch>
          <a:fillRect/>
        </a:stretch>
      </xdr:blipFill>
      <xdr:spPr>
        <a:xfrm>
          <a:off x="209550" y="39262050"/>
          <a:ext cx="4939647" cy="1971324"/>
        </a:xfrm>
        <a:prstGeom prst="rect">
          <a:avLst/>
        </a:prstGeom>
      </xdr:spPr>
    </xdr:pic>
    <xdr:clientData/>
  </xdr:oneCellAnchor>
  <xdr:oneCellAnchor>
    <xdr:from>
      <xdr:col>0</xdr:col>
      <xdr:colOff>320675</xdr:colOff>
      <xdr:row>66</xdr:row>
      <xdr:rowOff>131789</xdr:rowOff>
    </xdr:from>
    <xdr:ext cx="5816146" cy="3008996"/>
    <xdr:pic>
      <xdr:nvPicPr>
        <xdr:cNvPr id="8" name="Picture 7">
          <a:extLst>
            <a:ext uri="{FF2B5EF4-FFF2-40B4-BE49-F238E27FC236}">
              <a16:creationId xmlns:a16="http://schemas.microsoft.com/office/drawing/2014/main" id="{25CBEBA0-6209-449A-8A97-BFD6A01DF902}"/>
            </a:ext>
          </a:extLst>
        </xdr:cNvPr>
        <xdr:cNvPicPr>
          <a:picLocks noChangeAspect="1"/>
        </xdr:cNvPicPr>
      </xdr:nvPicPr>
      <xdr:blipFill>
        <a:blip xmlns:r="http://schemas.openxmlformats.org/officeDocument/2006/relationships" r:embed="rId5"/>
        <a:stretch>
          <a:fillRect/>
        </a:stretch>
      </xdr:blipFill>
      <xdr:spPr>
        <a:xfrm>
          <a:off x="320675" y="41946539"/>
          <a:ext cx="5816146" cy="3008996"/>
        </a:xfrm>
        <a:prstGeom prst="rect">
          <a:avLst/>
        </a:prstGeom>
      </xdr:spPr>
    </xdr:pic>
    <xdr:clientData/>
  </xdr:oneCellAnchor>
  <xdr:oneCellAnchor>
    <xdr:from>
      <xdr:col>0</xdr:col>
      <xdr:colOff>0</xdr:colOff>
      <xdr:row>103</xdr:row>
      <xdr:rowOff>0</xdr:rowOff>
    </xdr:from>
    <xdr:ext cx="4501474" cy="2122826"/>
    <xdr:pic>
      <xdr:nvPicPr>
        <xdr:cNvPr id="9" name="Picture 8">
          <a:extLst>
            <a:ext uri="{FF2B5EF4-FFF2-40B4-BE49-F238E27FC236}">
              <a16:creationId xmlns:a16="http://schemas.microsoft.com/office/drawing/2014/main" id="{9B105077-5D7F-459E-BC14-EB2F30A8546C}"/>
            </a:ext>
          </a:extLst>
        </xdr:cNvPr>
        <xdr:cNvPicPr>
          <a:picLocks noChangeAspect="1"/>
        </xdr:cNvPicPr>
      </xdr:nvPicPr>
      <xdr:blipFill>
        <a:blip xmlns:r="http://schemas.openxmlformats.org/officeDocument/2006/relationships" r:embed="rId6"/>
        <a:stretch>
          <a:fillRect/>
        </a:stretch>
      </xdr:blipFill>
      <xdr:spPr>
        <a:xfrm>
          <a:off x="0" y="48863250"/>
          <a:ext cx="4501474" cy="2122826"/>
        </a:xfrm>
        <a:prstGeom prst="rect">
          <a:avLst/>
        </a:prstGeom>
      </xdr:spPr>
    </xdr:pic>
    <xdr:clientData/>
  </xdr:oneCellAnchor>
  <xdr:oneCellAnchor>
    <xdr:from>
      <xdr:col>0</xdr:col>
      <xdr:colOff>0</xdr:colOff>
      <xdr:row>121</xdr:row>
      <xdr:rowOff>0</xdr:rowOff>
    </xdr:from>
    <xdr:ext cx="4507825" cy="2218082"/>
    <xdr:pic>
      <xdr:nvPicPr>
        <xdr:cNvPr id="10" name="Picture 9">
          <a:extLst>
            <a:ext uri="{FF2B5EF4-FFF2-40B4-BE49-F238E27FC236}">
              <a16:creationId xmlns:a16="http://schemas.microsoft.com/office/drawing/2014/main" id="{DA1512F7-4925-469D-8E5E-C421DB21E9DF}"/>
            </a:ext>
          </a:extLst>
        </xdr:cNvPr>
        <xdr:cNvPicPr>
          <a:picLocks noChangeAspect="1"/>
        </xdr:cNvPicPr>
      </xdr:nvPicPr>
      <xdr:blipFill>
        <a:blip xmlns:r="http://schemas.openxmlformats.org/officeDocument/2006/relationships" r:embed="rId7"/>
        <a:stretch>
          <a:fillRect/>
        </a:stretch>
      </xdr:blipFill>
      <xdr:spPr>
        <a:xfrm>
          <a:off x="0" y="51911250"/>
          <a:ext cx="4507825" cy="2218082"/>
        </a:xfrm>
        <a:prstGeom prst="rect">
          <a:avLst/>
        </a:prstGeom>
      </xdr:spPr>
    </xdr:pic>
    <xdr:clientData/>
  </xdr:oneCellAnchor>
  <xdr:oneCellAnchor>
    <xdr:from>
      <xdr:col>0</xdr:col>
      <xdr:colOff>0</xdr:colOff>
      <xdr:row>135</xdr:row>
      <xdr:rowOff>0</xdr:rowOff>
    </xdr:from>
    <xdr:ext cx="4545926" cy="1754053"/>
    <xdr:pic>
      <xdr:nvPicPr>
        <xdr:cNvPr id="11" name="Picture 10">
          <a:extLst>
            <a:ext uri="{FF2B5EF4-FFF2-40B4-BE49-F238E27FC236}">
              <a16:creationId xmlns:a16="http://schemas.microsoft.com/office/drawing/2014/main" id="{4E4DE6B1-656E-4592-BE92-2B32ADCE2BB7}"/>
            </a:ext>
          </a:extLst>
        </xdr:cNvPr>
        <xdr:cNvPicPr>
          <a:picLocks noChangeAspect="1"/>
        </xdr:cNvPicPr>
      </xdr:nvPicPr>
      <xdr:blipFill>
        <a:blip xmlns:r="http://schemas.openxmlformats.org/officeDocument/2006/relationships" r:embed="rId8"/>
        <a:stretch>
          <a:fillRect/>
        </a:stretch>
      </xdr:blipFill>
      <xdr:spPr>
        <a:xfrm>
          <a:off x="0" y="54578250"/>
          <a:ext cx="4545926" cy="1754053"/>
        </a:xfrm>
        <a:prstGeom prst="rect">
          <a:avLst/>
        </a:prstGeom>
      </xdr:spPr>
    </xdr:pic>
    <xdr:clientData/>
  </xdr:oneCellAnchor>
  <xdr:oneCellAnchor>
    <xdr:from>
      <xdr:col>0</xdr:col>
      <xdr:colOff>0</xdr:colOff>
      <xdr:row>146</xdr:row>
      <xdr:rowOff>0</xdr:rowOff>
    </xdr:from>
    <xdr:ext cx="4545927" cy="2682109"/>
    <xdr:pic>
      <xdr:nvPicPr>
        <xdr:cNvPr id="12" name="Picture 11">
          <a:extLst>
            <a:ext uri="{FF2B5EF4-FFF2-40B4-BE49-F238E27FC236}">
              <a16:creationId xmlns:a16="http://schemas.microsoft.com/office/drawing/2014/main" id="{D6E93024-432E-46B4-B399-8F107D159248}"/>
            </a:ext>
          </a:extLst>
        </xdr:cNvPr>
        <xdr:cNvPicPr>
          <a:picLocks noChangeAspect="1"/>
        </xdr:cNvPicPr>
      </xdr:nvPicPr>
      <xdr:blipFill>
        <a:blip xmlns:r="http://schemas.openxmlformats.org/officeDocument/2006/relationships" r:embed="rId9"/>
        <a:stretch>
          <a:fillRect/>
        </a:stretch>
      </xdr:blipFill>
      <xdr:spPr>
        <a:xfrm>
          <a:off x="0" y="56673750"/>
          <a:ext cx="4545927" cy="2682109"/>
        </a:xfrm>
        <a:prstGeom prst="rect">
          <a:avLst/>
        </a:prstGeom>
      </xdr:spPr>
    </xdr:pic>
    <xdr:clientData/>
  </xdr:oneCellAnchor>
  <xdr:oneCellAnchor>
    <xdr:from>
      <xdr:col>0</xdr:col>
      <xdr:colOff>9525</xdr:colOff>
      <xdr:row>166</xdr:row>
      <xdr:rowOff>57150</xdr:rowOff>
    </xdr:from>
    <xdr:ext cx="4653882" cy="2356879"/>
    <xdr:pic>
      <xdr:nvPicPr>
        <xdr:cNvPr id="13" name="Picture 12">
          <a:extLst>
            <a:ext uri="{FF2B5EF4-FFF2-40B4-BE49-F238E27FC236}">
              <a16:creationId xmlns:a16="http://schemas.microsoft.com/office/drawing/2014/main" id="{F36767EA-151C-48E9-AD3C-282710F9C5AC}"/>
            </a:ext>
          </a:extLst>
        </xdr:cNvPr>
        <xdr:cNvPicPr>
          <a:picLocks noChangeAspect="1"/>
        </xdr:cNvPicPr>
      </xdr:nvPicPr>
      <xdr:blipFill>
        <a:blip xmlns:r="http://schemas.openxmlformats.org/officeDocument/2006/relationships" r:embed="rId10"/>
        <a:stretch>
          <a:fillRect/>
        </a:stretch>
      </xdr:blipFill>
      <xdr:spPr>
        <a:xfrm>
          <a:off x="9525" y="60540900"/>
          <a:ext cx="4653882" cy="2356879"/>
        </a:xfrm>
        <a:prstGeom prst="rect">
          <a:avLst/>
        </a:prstGeom>
      </xdr:spPr>
    </xdr:pic>
    <xdr:clientData/>
  </xdr:oneCellAnchor>
  <xdr:twoCellAnchor editAs="oneCell">
    <xdr:from>
      <xdr:col>8</xdr:col>
      <xdr:colOff>130175</xdr:colOff>
      <xdr:row>32</xdr:row>
      <xdr:rowOff>166159</xdr:rowOff>
    </xdr:from>
    <xdr:to>
      <xdr:col>18</xdr:col>
      <xdr:colOff>562304</xdr:colOff>
      <xdr:row>53</xdr:row>
      <xdr:rowOff>161394</xdr:rowOff>
    </xdr:to>
    <xdr:pic>
      <xdr:nvPicPr>
        <xdr:cNvPr id="16" name="Picture 15">
          <a:extLst>
            <a:ext uri="{FF2B5EF4-FFF2-40B4-BE49-F238E27FC236}">
              <a16:creationId xmlns:a16="http://schemas.microsoft.com/office/drawing/2014/main" id="{D3BE4592-587C-442F-8BEA-60DBCC84DA95}"/>
            </a:ext>
          </a:extLst>
        </xdr:cNvPr>
        <xdr:cNvPicPr>
          <a:picLocks noChangeAspect="1"/>
        </xdr:cNvPicPr>
      </xdr:nvPicPr>
      <xdr:blipFill>
        <a:blip xmlns:r="http://schemas.openxmlformats.org/officeDocument/2006/relationships" r:embed="rId11"/>
        <a:stretch>
          <a:fillRect/>
        </a:stretch>
      </xdr:blipFill>
      <xdr:spPr>
        <a:xfrm>
          <a:off x="10713508" y="32709909"/>
          <a:ext cx="8438113" cy="4083250"/>
        </a:xfrm>
        <a:prstGeom prst="rect">
          <a:avLst/>
        </a:prstGeom>
      </xdr:spPr>
    </xdr:pic>
    <xdr:clientData/>
  </xdr:twoCellAnchor>
  <xdr:twoCellAnchor editAs="oneCell">
    <xdr:from>
      <xdr:col>8</xdr:col>
      <xdr:colOff>0</xdr:colOff>
      <xdr:row>56</xdr:row>
      <xdr:rowOff>0</xdr:rowOff>
    </xdr:from>
    <xdr:to>
      <xdr:col>18</xdr:col>
      <xdr:colOff>390852</xdr:colOff>
      <xdr:row>75</xdr:row>
      <xdr:rowOff>107068</xdr:rowOff>
    </xdr:to>
    <xdr:pic>
      <xdr:nvPicPr>
        <xdr:cNvPr id="17" name="Picture 16">
          <a:extLst>
            <a:ext uri="{FF2B5EF4-FFF2-40B4-BE49-F238E27FC236}">
              <a16:creationId xmlns:a16="http://schemas.microsoft.com/office/drawing/2014/main" id="{CCDBD6D0-29FF-4461-9F55-39542E09D94F}"/>
            </a:ext>
          </a:extLst>
        </xdr:cNvPr>
        <xdr:cNvPicPr>
          <a:picLocks noChangeAspect="1"/>
        </xdr:cNvPicPr>
      </xdr:nvPicPr>
      <xdr:blipFill>
        <a:blip xmlns:r="http://schemas.openxmlformats.org/officeDocument/2006/relationships" r:embed="rId12"/>
        <a:stretch>
          <a:fillRect/>
        </a:stretch>
      </xdr:blipFill>
      <xdr:spPr>
        <a:xfrm>
          <a:off x="8181975" y="39909750"/>
          <a:ext cx="8393564" cy="3810186"/>
        </a:xfrm>
        <a:prstGeom prst="rect">
          <a:avLst/>
        </a:prstGeom>
      </xdr:spPr>
    </xdr:pic>
    <xdr:clientData/>
  </xdr:twoCellAnchor>
  <xdr:twoCellAnchor editAs="oneCell">
    <xdr:from>
      <xdr:col>7</xdr:col>
      <xdr:colOff>0</xdr:colOff>
      <xdr:row>99</xdr:row>
      <xdr:rowOff>0</xdr:rowOff>
    </xdr:from>
    <xdr:to>
      <xdr:col>14</xdr:col>
      <xdr:colOff>774039</xdr:colOff>
      <xdr:row>134</xdr:row>
      <xdr:rowOff>1920</xdr:rowOff>
    </xdr:to>
    <xdr:pic>
      <xdr:nvPicPr>
        <xdr:cNvPr id="18" name="Picture 17">
          <a:extLst>
            <a:ext uri="{FF2B5EF4-FFF2-40B4-BE49-F238E27FC236}">
              <a16:creationId xmlns:a16="http://schemas.microsoft.com/office/drawing/2014/main" id="{78F967BB-9754-2EF6-CF7D-A8BCA861EAE8}"/>
            </a:ext>
          </a:extLst>
        </xdr:cNvPr>
        <xdr:cNvPicPr>
          <a:picLocks noChangeAspect="1"/>
        </xdr:cNvPicPr>
      </xdr:nvPicPr>
      <xdr:blipFill>
        <a:blip xmlns:r="http://schemas.openxmlformats.org/officeDocument/2006/relationships" r:embed="rId13"/>
        <a:stretch>
          <a:fillRect/>
        </a:stretch>
      </xdr:blipFill>
      <xdr:spPr>
        <a:xfrm>
          <a:off x="9963150" y="40262175"/>
          <a:ext cx="5704762" cy="6800000"/>
        </a:xfrm>
        <a:prstGeom prst="rect">
          <a:avLst/>
        </a:prstGeom>
      </xdr:spPr>
    </xdr:pic>
    <xdr:clientData/>
  </xdr:twoCellAnchor>
  <xdr:oneCellAnchor>
    <xdr:from>
      <xdr:col>0</xdr:col>
      <xdr:colOff>495300</xdr:colOff>
      <xdr:row>28</xdr:row>
      <xdr:rowOff>59796</xdr:rowOff>
    </xdr:from>
    <xdr:ext cx="5207901" cy="376706"/>
    <mc:AlternateContent xmlns:mc="http://schemas.openxmlformats.org/markup-compatibility/2006" xmlns:a14="http://schemas.microsoft.com/office/drawing/2010/main">
      <mc:Choice Requires="a14">
        <xdr:sp macro="" textlink="">
          <xdr:nvSpPr>
            <xdr:cNvPr id="21" name="TextBox 20">
              <a:extLst>
                <a:ext uri="{FF2B5EF4-FFF2-40B4-BE49-F238E27FC236}">
                  <a16:creationId xmlns:a16="http://schemas.microsoft.com/office/drawing/2014/main" id="{3E442D86-0B9C-4DD4-B4D3-8882CAAB70B0}"/>
                </a:ext>
              </a:extLst>
            </xdr:cNvPr>
            <xdr:cNvSpPr txBox="1"/>
          </xdr:nvSpPr>
          <xdr:spPr>
            <a:xfrm>
              <a:off x="4200525" y="1383771"/>
              <a:ext cx="5207901" cy="3767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n-US" sz="1100" b="0" i="1">
                        <a:latin typeface="Cambria Math" panose="02040503050406030204" pitchFamily="18" charset="0"/>
                      </a:rPr>
                      <m:t>𝑇𝑊𝐹</m:t>
                    </m:r>
                    <m:r>
                      <a:rPr lang="en-US" sz="1100" b="0" i="1">
                        <a:latin typeface="Cambria Math" panose="02040503050406030204" pitchFamily="18" charset="0"/>
                      </a:rPr>
                      <m:t>=</m:t>
                    </m:r>
                    <m:d>
                      <m:dPr>
                        <m:begChr m:val="["/>
                        <m:endChr m:val="]"/>
                        <m:ctrlPr>
                          <a:rPr lang="en-US" sz="1100" b="0" i="1">
                            <a:latin typeface="Cambria Math" panose="02040503050406030204" pitchFamily="18" charset="0"/>
                          </a:rPr>
                        </m:ctrlPr>
                      </m:dPr>
                      <m:e>
                        <m:f>
                          <m:fPr>
                            <m:ctrlPr>
                              <a:rPr lang="en-US" sz="1100" b="0" i="1">
                                <a:latin typeface="Cambria Math" panose="02040503050406030204" pitchFamily="18" charset="0"/>
                              </a:rPr>
                            </m:ctrlPr>
                          </m:fPr>
                          <m:num>
                            <m:r>
                              <a:rPr lang="en-US" sz="1100" b="0" i="1">
                                <a:latin typeface="Cambria Math" panose="02040503050406030204" pitchFamily="18" charset="0"/>
                              </a:rPr>
                              <m:t>𝐸𝑥𝑝𝑜𝑠𝑢𝑟𝑒</m:t>
                            </m:r>
                            <m:r>
                              <a:rPr lang="en-US" sz="1100" b="0" i="1">
                                <a:latin typeface="Cambria Math" panose="02040503050406030204" pitchFamily="18" charset="0"/>
                              </a:rPr>
                              <m:t> </m:t>
                            </m:r>
                            <m:r>
                              <a:rPr lang="en-US" sz="1100" b="0" i="1">
                                <a:latin typeface="Cambria Math" panose="02040503050406030204" pitchFamily="18" charset="0"/>
                              </a:rPr>
                              <m:t>𝑡𝑖𝑚𝑒</m:t>
                            </m:r>
                            <m:r>
                              <a:rPr lang="en-US" sz="1100" b="0" i="1">
                                <a:latin typeface="Cambria Math" panose="02040503050406030204" pitchFamily="18" charset="0"/>
                              </a:rPr>
                              <m:t> (</m:t>
                            </m:r>
                            <m:r>
                              <a:rPr lang="en-US" sz="1100" b="0" i="1">
                                <a:latin typeface="Cambria Math" panose="02040503050406030204" pitchFamily="18" charset="0"/>
                              </a:rPr>
                              <m:t>h𝑜𝑢𝑟𝑠</m:t>
                            </m:r>
                            <m:r>
                              <a:rPr lang="en-US" sz="1100" b="0" i="1">
                                <a:latin typeface="Cambria Math" panose="02040503050406030204" pitchFamily="18" charset="0"/>
                              </a:rPr>
                              <m:t> </m:t>
                            </m:r>
                            <m:r>
                              <a:rPr lang="en-US" sz="1100" b="0" i="1">
                                <a:latin typeface="Cambria Math" panose="02040503050406030204" pitchFamily="18" charset="0"/>
                              </a:rPr>
                              <m:t>𝑝𝑒𝑟</m:t>
                            </m:r>
                            <m:r>
                              <a:rPr lang="en-US" sz="1100" b="0" i="1">
                                <a:latin typeface="Cambria Math" panose="02040503050406030204" pitchFamily="18" charset="0"/>
                              </a:rPr>
                              <m:t> </m:t>
                            </m:r>
                            <m:r>
                              <a:rPr lang="en-US" sz="1100" b="0" i="1">
                                <a:latin typeface="Cambria Math" panose="02040503050406030204" pitchFamily="18" charset="0"/>
                              </a:rPr>
                              <m:t>𝑑𝑎𝑦</m:t>
                            </m:r>
                            <m:r>
                              <a:rPr lang="en-US" sz="1100" b="0" i="1">
                                <a:latin typeface="Cambria Math" panose="02040503050406030204" pitchFamily="18" charset="0"/>
                              </a:rPr>
                              <m:t>)</m:t>
                            </m:r>
                          </m:num>
                          <m:den>
                            <m:r>
                              <a:rPr lang="en-US" sz="1100" b="0" i="1">
                                <a:latin typeface="Cambria Math" panose="02040503050406030204" pitchFamily="18" charset="0"/>
                              </a:rPr>
                              <m:t>24 </m:t>
                            </m:r>
                            <m:r>
                              <a:rPr lang="en-US" sz="1100" b="0" i="1">
                                <a:latin typeface="Cambria Math" panose="02040503050406030204" pitchFamily="18" charset="0"/>
                              </a:rPr>
                              <m:t>h𝑜𝑢𝑟𝑠</m:t>
                            </m:r>
                          </m:den>
                        </m:f>
                      </m:e>
                    </m:d>
                    <m:r>
                      <a:rPr lang="en-US" sz="1100" b="0" i="1">
                        <a:latin typeface="Cambria Math" panose="02040503050406030204" pitchFamily="18" charset="0"/>
                        <a:ea typeface="Cambria Math" panose="02040503050406030204" pitchFamily="18" charset="0"/>
                      </a:rPr>
                      <m:t>×</m:t>
                    </m:r>
                    <m:d>
                      <m:dPr>
                        <m:begChr m:val="["/>
                        <m:endChr m:val="]"/>
                        <m:ctrlPr>
                          <a:rPr lang="en-US" sz="1100" b="0" i="1">
                            <a:latin typeface="Cambria Math" panose="02040503050406030204" pitchFamily="18" charset="0"/>
                            <a:ea typeface="Cambria Math" panose="02040503050406030204" pitchFamily="18" charset="0"/>
                          </a:rPr>
                        </m:ctrlPr>
                      </m:dPr>
                      <m:e>
                        <m:f>
                          <m:fPr>
                            <m:ctrlPr>
                              <a:rPr lang="en-US" sz="1100" b="0" i="1">
                                <a:latin typeface="Cambria Math" panose="02040503050406030204" pitchFamily="18" charset="0"/>
                                <a:ea typeface="Cambria Math" panose="02040503050406030204" pitchFamily="18" charset="0"/>
                              </a:rPr>
                            </m:ctrlPr>
                          </m:fPr>
                          <m:num>
                            <m:r>
                              <a:rPr lang="en-US" sz="1100" b="0" i="1">
                                <a:latin typeface="Cambria Math" panose="02040503050406030204" pitchFamily="18" charset="0"/>
                                <a:ea typeface="Cambria Math" panose="02040503050406030204" pitchFamily="18" charset="0"/>
                              </a:rPr>
                              <m:t>𝐸𝑥𝑝𝑜𝑠𝑢𝑟𝑒</m:t>
                            </m:r>
                            <m:r>
                              <a:rPr lang="en-US" sz="1100" b="0" i="1">
                                <a:latin typeface="Cambria Math" panose="02040503050406030204" pitchFamily="18" charset="0"/>
                                <a:ea typeface="Cambria Math" panose="02040503050406030204" pitchFamily="18" charset="0"/>
                              </a:rPr>
                              <m:t> </m:t>
                            </m:r>
                            <m:r>
                              <a:rPr lang="en-US" sz="1100" b="0" i="1">
                                <a:latin typeface="Cambria Math" panose="02040503050406030204" pitchFamily="18" charset="0"/>
                                <a:ea typeface="Cambria Math" panose="02040503050406030204" pitchFamily="18" charset="0"/>
                              </a:rPr>
                              <m:t>𝑓𝑟𝑒𝑞𝑢𝑒𝑛𝑐𝑦</m:t>
                            </m:r>
                            <m:r>
                              <a:rPr lang="en-US" sz="1100" b="0" i="1">
                                <a:latin typeface="Cambria Math" panose="02040503050406030204" pitchFamily="18" charset="0"/>
                                <a:ea typeface="Cambria Math" panose="02040503050406030204" pitchFamily="18" charset="0"/>
                              </a:rPr>
                              <m:t> (</m:t>
                            </m:r>
                            <m:r>
                              <a:rPr lang="en-US" sz="1100" b="0" i="1">
                                <a:latin typeface="Cambria Math" panose="02040503050406030204" pitchFamily="18" charset="0"/>
                                <a:ea typeface="Cambria Math" panose="02040503050406030204" pitchFamily="18" charset="0"/>
                              </a:rPr>
                              <m:t>𝑑𝑎𝑦𝑠</m:t>
                            </m:r>
                            <m:r>
                              <a:rPr lang="en-US" sz="1100" b="0" i="1">
                                <a:latin typeface="Cambria Math" panose="02040503050406030204" pitchFamily="18" charset="0"/>
                                <a:ea typeface="Cambria Math" panose="02040503050406030204" pitchFamily="18" charset="0"/>
                              </a:rPr>
                              <m:t> </m:t>
                            </m:r>
                            <m:r>
                              <a:rPr lang="en-US" sz="1100" b="0" i="1">
                                <a:latin typeface="Cambria Math" panose="02040503050406030204" pitchFamily="18" charset="0"/>
                                <a:ea typeface="Cambria Math" panose="02040503050406030204" pitchFamily="18" charset="0"/>
                              </a:rPr>
                              <m:t>𝑝𝑒𝑟</m:t>
                            </m:r>
                            <m:r>
                              <a:rPr lang="en-US" sz="1100" b="0" i="1">
                                <a:latin typeface="Cambria Math" panose="02040503050406030204" pitchFamily="18" charset="0"/>
                                <a:ea typeface="Cambria Math" panose="02040503050406030204" pitchFamily="18" charset="0"/>
                              </a:rPr>
                              <m:t> </m:t>
                            </m:r>
                            <m:r>
                              <a:rPr lang="en-US" sz="1100" b="0" i="1">
                                <a:latin typeface="Cambria Math" panose="02040503050406030204" pitchFamily="18" charset="0"/>
                                <a:ea typeface="Cambria Math" panose="02040503050406030204" pitchFamily="18" charset="0"/>
                              </a:rPr>
                              <m:t>𝑦𝑒𝑎𝑟</m:t>
                            </m:r>
                            <m:r>
                              <a:rPr lang="en-US" sz="1100" b="0" i="1">
                                <a:latin typeface="Cambria Math" panose="02040503050406030204" pitchFamily="18" charset="0"/>
                                <a:ea typeface="Cambria Math" panose="02040503050406030204" pitchFamily="18" charset="0"/>
                              </a:rPr>
                              <m:t>)</m:t>
                            </m:r>
                          </m:num>
                          <m:den>
                            <m:r>
                              <a:rPr lang="en-US" sz="1100" b="0" i="1">
                                <a:latin typeface="Cambria Math" panose="02040503050406030204" pitchFamily="18" charset="0"/>
                                <a:ea typeface="Cambria Math" panose="02040503050406030204" pitchFamily="18" charset="0"/>
                              </a:rPr>
                              <m:t>365 </m:t>
                            </m:r>
                            <m:r>
                              <a:rPr lang="en-US" sz="1100" b="0" i="1">
                                <a:latin typeface="Cambria Math" panose="02040503050406030204" pitchFamily="18" charset="0"/>
                                <a:ea typeface="Cambria Math" panose="02040503050406030204" pitchFamily="18" charset="0"/>
                              </a:rPr>
                              <m:t>𝑑𝑎𝑦𝑠</m:t>
                            </m:r>
                          </m:den>
                        </m:f>
                      </m:e>
                    </m:d>
                  </m:oMath>
                </m:oMathPara>
              </a14:m>
              <a:endParaRPr lang="en-US" sz="1100"/>
            </a:p>
          </xdr:txBody>
        </xdr:sp>
      </mc:Choice>
      <mc:Fallback xmlns="">
        <xdr:sp macro="" textlink="">
          <xdr:nvSpPr>
            <xdr:cNvPr id="21" name="TextBox 20">
              <a:extLst>
                <a:ext uri="{FF2B5EF4-FFF2-40B4-BE49-F238E27FC236}">
                  <a16:creationId xmlns:a16="http://schemas.microsoft.com/office/drawing/2014/main" id="{3E442D86-0B9C-4DD4-B4D3-8882CAAB70B0}"/>
                </a:ext>
              </a:extLst>
            </xdr:cNvPr>
            <xdr:cNvSpPr txBox="1"/>
          </xdr:nvSpPr>
          <xdr:spPr>
            <a:xfrm>
              <a:off x="4200525" y="1383771"/>
              <a:ext cx="5207901" cy="3767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US" sz="1100" b="0" i="0">
                  <a:latin typeface="Cambria Math" panose="02040503050406030204" pitchFamily="18" charset="0"/>
                </a:rPr>
                <a:t>𝑇𝑊𝐹=[(𝐸𝑥𝑝𝑜𝑠𝑢𝑟𝑒 𝑡𝑖𝑚𝑒 (ℎ𝑜𝑢𝑟𝑠 𝑝𝑒𝑟 𝑑𝑎𝑦))/(24 ℎ𝑜𝑢𝑟𝑠)]</a:t>
              </a:r>
              <a:r>
                <a:rPr lang="en-US" sz="1100" b="0" i="0">
                  <a:latin typeface="Cambria Math" panose="02040503050406030204" pitchFamily="18" charset="0"/>
                  <a:ea typeface="Cambria Math" panose="02040503050406030204" pitchFamily="18" charset="0"/>
                </a:rPr>
                <a:t>×[(𝐸𝑥𝑝𝑜𝑠𝑢𝑟𝑒 𝑓𝑟𝑒𝑞𝑢𝑒𝑛𝑐𝑦 (𝑑𝑎𝑦𝑠 𝑝𝑒𝑟 𝑦𝑒𝑎𝑟))/(365 𝑑𝑎𝑦𝑠)]</a:t>
              </a:r>
              <a:endParaRPr lang="en-US" sz="1100"/>
            </a:p>
          </xdr:txBody>
        </xdr:sp>
      </mc:Fallback>
    </mc:AlternateContent>
    <xdr:clientData/>
  </xdr:oneCellAnchor>
  <xdr:oneCellAnchor>
    <xdr:from>
      <xdr:col>0</xdr:col>
      <xdr:colOff>419100</xdr:colOff>
      <xdr:row>22</xdr:row>
      <xdr:rowOff>142875</xdr:rowOff>
    </xdr:from>
    <xdr:ext cx="2586606" cy="183127"/>
    <mc:AlternateContent xmlns:mc="http://schemas.openxmlformats.org/markup-compatibility/2006" xmlns:a14="http://schemas.microsoft.com/office/drawing/2010/main">
      <mc:Choice Requires="a14">
        <xdr:sp macro="" textlink="">
          <xdr:nvSpPr>
            <xdr:cNvPr id="22" name="TextBox 21">
              <a:extLst>
                <a:ext uri="{FF2B5EF4-FFF2-40B4-BE49-F238E27FC236}">
                  <a16:creationId xmlns:a16="http://schemas.microsoft.com/office/drawing/2014/main" id="{018A902D-56E7-4DF5-A403-EF8277B1C4BE}"/>
                </a:ext>
              </a:extLst>
            </xdr:cNvPr>
            <xdr:cNvSpPr txBox="1"/>
          </xdr:nvSpPr>
          <xdr:spPr>
            <a:xfrm>
              <a:off x="4124325" y="142875"/>
              <a:ext cx="2586606" cy="1831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n-US" sz="1100" b="0" i="1">
                        <a:latin typeface="Cambria Math" panose="02040503050406030204" pitchFamily="18" charset="0"/>
                      </a:rPr>
                      <m:t>𝐸𝐿𝐶𝑅</m:t>
                    </m:r>
                    <m:r>
                      <a:rPr lang="en-US" sz="1100" b="0" i="1">
                        <a:latin typeface="Cambria Math" panose="02040503050406030204" pitchFamily="18" charset="0"/>
                      </a:rPr>
                      <m:t>=</m:t>
                    </m:r>
                    <m:r>
                      <a:rPr lang="en-US" sz="1100" b="0" i="1">
                        <a:latin typeface="Cambria Math" panose="02040503050406030204" pitchFamily="18" charset="0"/>
                      </a:rPr>
                      <m:t>𝐸𝑃𝐶</m:t>
                    </m:r>
                    <m:r>
                      <a:rPr lang="en-US" sz="1100" b="0" i="1">
                        <a:latin typeface="Cambria Math" panose="02040503050406030204" pitchFamily="18" charset="0"/>
                        <a:ea typeface="Cambria Math" panose="02040503050406030204" pitchFamily="18" charset="0"/>
                      </a:rPr>
                      <m:t>×</m:t>
                    </m:r>
                    <m:r>
                      <a:rPr lang="en-US" sz="1100" b="0" i="1">
                        <a:latin typeface="Cambria Math" panose="02040503050406030204" pitchFamily="18" charset="0"/>
                        <a:ea typeface="Cambria Math" panose="02040503050406030204" pitchFamily="18" charset="0"/>
                      </a:rPr>
                      <m:t>𝑇𝑊𝐹</m:t>
                    </m:r>
                    <m:r>
                      <a:rPr lang="en-US" sz="1100" b="0" i="1">
                        <a:latin typeface="Cambria Math" panose="02040503050406030204" pitchFamily="18" charset="0"/>
                        <a:ea typeface="Cambria Math" panose="02040503050406030204" pitchFamily="18" charset="0"/>
                      </a:rPr>
                      <m:t>×</m:t>
                    </m:r>
                    <m:sSub>
                      <m:sSubPr>
                        <m:ctrlPr>
                          <a:rPr lang="en-US" sz="1100" b="0" i="1">
                            <a:latin typeface="Cambria Math" panose="02040503050406030204" pitchFamily="18" charset="0"/>
                            <a:ea typeface="Cambria Math" panose="02040503050406030204" pitchFamily="18" charset="0"/>
                          </a:rPr>
                        </m:ctrlPr>
                      </m:sSubPr>
                      <m:e>
                        <m:r>
                          <a:rPr lang="en-US" sz="1100" b="0" i="1">
                            <a:latin typeface="Cambria Math" panose="02040503050406030204" pitchFamily="18" charset="0"/>
                            <a:ea typeface="Cambria Math" panose="02040503050406030204" pitchFamily="18" charset="0"/>
                          </a:rPr>
                          <m:t>𝐼𝑈𝑅</m:t>
                        </m:r>
                      </m:e>
                      <m:sub>
                        <m:r>
                          <a:rPr lang="en-US" sz="1100" b="0" i="1">
                            <a:latin typeface="Cambria Math" panose="02040503050406030204" pitchFamily="18" charset="0"/>
                            <a:ea typeface="Cambria Math" panose="02040503050406030204" pitchFamily="18" charset="0"/>
                          </a:rPr>
                          <m:t>𝐿𝑇𝐿</m:t>
                        </m:r>
                        <m:r>
                          <a:rPr lang="en-US" sz="1100" b="0" i="1">
                            <a:latin typeface="Cambria Math" panose="02040503050406030204" pitchFamily="18" charset="0"/>
                            <a:ea typeface="Cambria Math" panose="02040503050406030204" pitchFamily="18" charset="0"/>
                          </a:rPr>
                          <m:t> </m:t>
                        </m:r>
                        <m:r>
                          <a:rPr lang="en-US" sz="1100" b="0" i="1">
                            <a:latin typeface="Cambria Math" panose="02040503050406030204" pitchFamily="18" charset="0"/>
                            <a:ea typeface="Cambria Math" panose="02040503050406030204" pitchFamily="18" charset="0"/>
                          </a:rPr>
                          <m:t>𝑜𝑟</m:t>
                        </m:r>
                        <m:r>
                          <a:rPr lang="en-US" sz="1100" b="0" i="1">
                            <a:latin typeface="Cambria Math" panose="02040503050406030204" pitchFamily="18" charset="0"/>
                            <a:ea typeface="Cambria Math" panose="02040503050406030204" pitchFamily="18" charset="0"/>
                          </a:rPr>
                          <m:t> </m:t>
                        </m:r>
                        <m:r>
                          <a:rPr lang="en-US" sz="1100" b="0" i="1">
                            <a:latin typeface="Cambria Math" panose="02040503050406030204" pitchFamily="18" charset="0"/>
                            <a:ea typeface="Cambria Math" panose="02040503050406030204" pitchFamily="18" charset="0"/>
                          </a:rPr>
                          <m:t>𝐿𝑖𝑓𝑒𝑡𝑖𝑚𝑒</m:t>
                        </m:r>
                      </m:sub>
                    </m:sSub>
                  </m:oMath>
                </m:oMathPara>
              </a14:m>
              <a:endParaRPr lang="en-US" sz="1100"/>
            </a:p>
          </xdr:txBody>
        </xdr:sp>
      </mc:Choice>
      <mc:Fallback xmlns="">
        <xdr:sp macro="" textlink="">
          <xdr:nvSpPr>
            <xdr:cNvPr id="22" name="TextBox 21">
              <a:extLst>
                <a:ext uri="{FF2B5EF4-FFF2-40B4-BE49-F238E27FC236}">
                  <a16:creationId xmlns:a16="http://schemas.microsoft.com/office/drawing/2014/main" id="{018A902D-56E7-4DF5-A403-EF8277B1C4BE}"/>
                </a:ext>
              </a:extLst>
            </xdr:cNvPr>
            <xdr:cNvSpPr txBox="1"/>
          </xdr:nvSpPr>
          <xdr:spPr>
            <a:xfrm>
              <a:off x="4124325" y="142875"/>
              <a:ext cx="2586606" cy="1831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US" sz="1100" b="0" i="0">
                  <a:latin typeface="Cambria Math" panose="02040503050406030204" pitchFamily="18" charset="0"/>
                </a:rPr>
                <a:t>𝐸𝐿𝐶𝑅=𝐸𝑃𝐶</a:t>
              </a:r>
              <a:r>
                <a:rPr lang="en-US" sz="1100" b="0" i="0">
                  <a:latin typeface="Cambria Math" panose="02040503050406030204" pitchFamily="18" charset="0"/>
                  <a:ea typeface="Cambria Math" panose="02040503050406030204" pitchFamily="18" charset="0"/>
                </a:rPr>
                <a:t>×𝑇𝑊𝐹×〖𝐼𝑈𝑅〗_(𝐿𝑇𝐿 𝑜𝑟 𝐿𝑖𝑓𝑒𝑡𝑖𝑚𝑒)</a:t>
              </a:r>
              <a:endParaRPr lang="en-US" sz="1100"/>
            </a:p>
          </xdr:txBody>
        </xdr:sp>
      </mc:Fallback>
    </mc:AlternateContent>
    <xdr:clientData/>
  </xdr:oneCellAnchor>
  <xdr:oneCellAnchor>
    <xdr:from>
      <xdr:col>20</xdr:col>
      <xdr:colOff>66675</xdr:colOff>
      <xdr:row>2</xdr:row>
      <xdr:rowOff>28575</xdr:rowOff>
    </xdr:from>
    <xdr:ext cx="1812804" cy="133178"/>
    <mc:AlternateContent xmlns:mc="http://schemas.openxmlformats.org/markup-compatibility/2006" xmlns:a14="http://schemas.microsoft.com/office/drawing/2010/main">
      <mc:Choice Requires="a14">
        <xdr:sp macro="" textlink="">
          <xdr:nvSpPr>
            <xdr:cNvPr id="23" name="TextBox 22">
              <a:extLst>
                <a:ext uri="{FF2B5EF4-FFF2-40B4-BE49-F238E27FC236}">
                  <a16:creationId xmlns:a16="http://schemas.microsoft.com/office/drawing/2014/main" id="{0D8EAEEC-3D01-45B0-B2F2-90757857D751}"/>
                </a:ext>
              </a:extLst>
            </xdr:cNvPr>
            <xdr:cNvSpPr txBox="1"/>
          </xdr:nvSpPr>
          <xdr:spPr>
            <a:xfrm>
              <a:off x="17973675" y="2096861"/>
              <a:ext cx="1812804" cy="13317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n-US" sz="800" b="0" i="1">
                        <a:latin typeface="Cambria Math" panose="02040503050406030204" pitchFamily="18" charset="0"/>
                      </a:rPr>
                      <m:t>𝐸𝐿𝐶𝑅</m:t>
                    </m:r>
                    <m:r>
                      <a:rPr lang="en-US" sz="800" b="0" i="1">
                        <a:latin typeface="Cambria Math" panose="02040503050406030204" pitchFamily="18" charset="0"/>
                      </a:rPr>
                      <m:t>=</m:t>
                    </m:r>
                    <m:r>
                      <a:rPr lang="en-US" sz="800" b="0" i="1">
                        <a:latin typeface="Cambria Math" panose="02040503050406030204" pitchFamily="18" charset="0"/>
                      </a:rPr>
                      <m:t>𝐸𝑃𝐶</m:t>
                    </m:r>
                    <m:r>
                      <a:rPr lang="en-US" sz="800" b="0" i="1">
                        <a:latin typeface="Cambria Math" panose="02040503050406030204" pitchFamily="18" charset="0"/>
                        <a:ea typeface="Cambria Math" panose="02040503050406030204" pitchFamily="18" charset="0"/>
                      </a:rPr>
                      <m:t>×</m:t>
                    </m:r>
                    <m:r>
                      <a:rPr lang="en-US" sz="800" b="0" i="1">
                        <a:latin typeface="Cambria Math" panose="02040503050406030204" pitchFamily="18" charset="0"/>
                        <a:ea typeface="Cambria Math" panose="02040503050406030204" pitchFamily="18" charset="0"/>
                      </a:rPr>
                      <m:t>𝑇𝑊𝐹</m:t>
                    </m:r>
                    <m:r>
                      <a:rPr lang="en-US" sz="800" b="0" i="1">
                        <a:latin typeface="Cambria Math" panose="02040503050406030204" pitchFamily="18" charset="0"/>
                        <a:ea typeface="Cambria Math" panose="02040503050406030204" pitchFamily="18" charset="0"/>
                      </a:rPr>
                      <m:t>×</m:t>
                    </m:r>
                    <m:sSub>
                      <m:sSubPr>
                        <m:ctrlPr>
                          <a:rPr lang="en-US" sz="800" b="0" i="1">
                            <a:latin typeface="Cambria Math" panose="02040503050406030204" pitchFamily="18" charset="0"/>
                            <a:ea typeface="Cambria Math" panose="02040503050406030204" pitchFamily="18" charset="0"/>
                          </a:rPr>
                        </m:ctrlPr>
                      </m:sSubPr>
                      <m:e>
                        <m:r>
                          <a:rPr lang="en-US" sz="800" b="0" i="1">
                            <a:latin typeface="Cambria Math" panose="02040503050406030204" pitchFamily="18" charset="0"/>
                            <a:ea typeface="Cambria Math" panose="02040503050406030204" pitchFamily="18" charset="0"/>
                          </a:rPr>
                          <m:t>𝐼𝑈𝑅</m:t>
                        </m:r>
                      </m:e>
                      <m:sub>
                        <m:r>
                          <a:rPr lang="en-US" sz="800" b="0" i="1">
                            <a:latin typeface="Cambria Math" panose="02040503050406030204" pitchFamily="18" charset="0"/>
                            <a:ea typeface="Cambria Math" panose="02040503050406030204" pitchFamily="18" charset="0"/>
                          </a:rPr>
                          <m:t>𝐿𝑇𝐿</m:t>
                        </m:r>
                        <m:r>
                          <a:rPr lang="en-US" sz="800" b="0" i="1">
                            <a:latin typeface="Cambria Math" panose="02040503050406030204" pitchFamily="18" charset="0"/>
                            <a:ea typeface="Cambria Math" panose="02040503050406030204" pitchFamily="18" charset="0"/>
                          </a:rPr>
                          <m:t> </m:t>
                        </m:r>
                        <m:r>
                          <a:rPr lang="en-US" sz="800" b="0" i="1">
                            <a:latin typeface="Cambria Math" panose="02040503050406030204" pitchFamily="18" charset="0"/>
                            <a:ea typeface="Cambria Math" panose="02040503050406030204" pitchFamily="18" charset="0"/>
                          </a:rPr>
                          <m:t>𝑜𝑟</m:t>
                        </m:r>
                        <m:r>
                          <a:rPr lang="en-US" sz="800" b="0" i="1">
                            <a:latin typeface="Cambria Math" panose="02040503050406030204" pitchFamily="18" charset="0"/>
                            <a:ea typeface="Cambria Math" panose="02040503050406030204" pitchFamily="18" charset="0"/>
                          </a:rPr>
                          <m:t> </m:t>
                        </m:r>
                        <m:r>
                          <a:rPr lang="en-US" sz="800" b="0" i="1">
                            <a:latin typeface="Cambria Math" panose="02040503050406030204" pitchFamily="18" charset="0"/>
                            <a:ea typeface="Cambria Math" panose="02040503050406030204" pitchFamily="18" charset="0"/>
                          </a:rPr>
                          <m:t>𝐿𝑖𝑓𝑒𝑡𝑖𝑚𝑒</m:t>
                        </m:r>
                      </m:sub>
                    </m:sSub>
                  </m:oMath>
                </m:oMathPara>
              </a14:m>
              <a:endParaRPr lang="en-US" sz="800"/>
            </a:p>
          </xdr:txBody>
        </xdr:sp>
      </mc:Choice>
      <mc:Fallback xmlns="">
        <xdr:sp macro="" textlink="">
          <xdr:nvSpPr>
            <xdr:cNvPr id="23" name="TextBox 22">
              <a:extLst>
                <a:ext uri="{FF2B5EF4-FFF2-40B4-BE49-F238E27FC236}">
                  <a16:creationId xmlns:a16="http://schemas.microsoft.com/office/drawing/2014/main" id="{0D8EAEEC-3D01-45B0-B2F2-90757857D751}"/>
                </a:ext>
              </a:extLst>
            </xdr:cNvPr>
            <xdr:cNvSpPr txBox="1"/>
          </xdr:nvSpPr>
          <xdr:spPr>
            <a:xfrm>
              <a:off x="17973675" y="2096861"/>
              <a:ext cx="1812804" cy="13317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US" sz="800" b="0" i="0">
                  <a:latin typeface="Cambria Math" panose="02040503050406030204" pitchFamily="18" charset="0"/>
                </a:rPr>
                <a:t>𝐸𝐿𝐶𝑅=𝐸𝑃𝐶</a:t>
              </a:r>
              <a:r>
                <a:rPr lang="en-US" sz="800" b="0" i="0">
                  <a:latin typeface="Cambria Math" panose="02040503050406030204" pitchFamily="18" charset="0"/>
                  <a:ea typeface="Cambria Math" panose="02040503050406030204" pitchFamily="18" charset="0"/>
                </a:rPr>
                <a:t>×𝑇𝑊𝐹×〖𝐼𝑈𝑅〗_(𝐿𝑇𝐿 𝑜𝑟 𝐿𝑖𝑓𝑒𝑡𝑖𝑚𝑒)</a:t>
              </a:r>
              <a:endParaRPr lang="en-US" sz="800"/>
            </a:p>
          </xdr:txBody>
        </xdr:sp>
      </mc:Fallback>
    </mc:AlternateContent>
    <xdr:clientData/>
  </xdr:oneCellAnchor>
  <xdr:oneCellAnchor>
    <xdr:from>
      <xdr:col>11</xdr:col>
      <xdr:colOff>303068</xdr:colOff>
      <xdr:row>2</xdr:row>
      <xdr:rowOff>211282</xdr:rowOff>
    </xdr:from>
    <xdr:ext cx="5207901" cy="376706"/>
    <mc:AlternateContent xmlns:mc="http://schemas.openxmlformats.org/markup-compatibility/2006" xmlns:a14="http://schemas.microsoft.com/office/drawing/2010/main">
      <mc:Choice Requires="a14">
        <xdr:sp macro="" textlink="">
          <xdr:nvSpPr>
            <xdr:cNvPr id="24" name="TextBox 23">
              <a:extLst>
                <a:ext uri="{FF2B5EF4-FFF2-40B4-BE49-F238E27FC236}">
                  <a16:creationId xmlns:a16="http://schemas.microsoft.com/office/drawing/2014/main" id="{9CFE6157-DE91-4FAD-A6A9-E30FFE49D0CC}"/>
                </a:ext>
              </a:extLst>
            </xdr:cNvPr>
            <xdr:cNvSpPr txBox="1"/>
          </xdr:nvSpPr>
          <xdr:spPr>
            <a:xfrm>
              <a:off x="10075718" y="2278207"/>
              <a:ext cx="5207901" cy="3767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n-US" sz="1100" b="0" i="1">
                        <a:latin typeface="Cambria Math" panose="02040503050406030204" pitchFamily="18" charset="0"/>
                      </a:rPr>
                      <m:t>𝑇𝑊𝐹</m:t>
                    </m:r>
                    <m:r>
                      <a:rPr lang="en-US" sz="1100" b="0" i="1">
                        <a:latin typeface="Cambria Math" panose="02040503050406030204" pitchFamily="18" charset="0"/>
                      </a:rPr>
                      <m:t>=</m:t>
                    </m:r>
                    <m:d>
                      <m:dPr>
                        <m:begChr m:val="["/>
                        <m:endChr m:val="]"/>
                        <m:ctrlPr>
                          <a:rPr lang="en-US" sz="1100" b="0" i="1">
                            <a:latin typeface="Cambria Math" panose="02040503050406030204" pitchFamily="18" charset="0"/>
                          </a:rPr>
                        </m:ctrlPr>
                      </m:dPr>
                      <m:e>
                        <m:f>
                          <m:fPr>
                            <m:ctrlPr>
                              <a:rPr lang="en-US" sz="1100" b="0" i="1">
                                <a:latin typeface="Cambria Math" panose="02040503050406030204" pitchFamily="18" charset="0"/>
                              </a:rPr>
                            </m:ctrlPr>
                          </m:fPr>
                          <m:num>
                            <m:r>
                              <a:rPr lang="en-US" sz="1100" b="0" i="1">
                                <a:latin typeface="Cambria Math" panose="02040503050406030204" pitchFamily="18" charset="0"/>
                              </a:rPr>
                              <m:t>𝐸𝑥𝑝𝑜𝑠𝑢𝑟𝑒</m:t>
                            </m:r>
                            <m:r>
                              <a:rPr lang="en-US" sz="1100" b="0" i="1">
                                <a:latin typeface="Cambria Math" panose="02040503050406030204" pitchFamily="18" charset="0"/>
                              </a:rPr>
                              <m:t> </m:t>
                            </m:r>
                            <m:r>
                              <a:rPr lang="en-US" sz="1100" b="0" i="1">
                                <a:latin typeface="Cambria Math" panose="02040503050406030204" pitchFamily="18" charset="0"/>
                              </a:rPr>
                              <m:t>𝑡𝑖𝑚𝑒</m:t>
                            </m:r>
                            <m:r>
                              <a:rPr lang="en-US" sz="1100" b="0" i="1">
                                <a:latin typeface="Cambria Math" panose="02040503050406030204" pitchFamily="18" charset="0"/>
                              </a:rPr>
                              <m:t> (</m:t>
                            </m:r>
                            <m:r>
                              <a:rPr lang="en-US" sz="1100" b="0" i="1">
                                <a:latin typeface="Cambria Math" panose="02040503050406030204" pitchFamily="18" charset="0"/>
                              </a:rPr>
                              <m:t>h𝑜𝑢𝑟𝑠</m:t>
                            </m:r>
                            <m:r>
                              <a:rPr lang="en-US" sz="1100" b="0" i="1">
                                <a:latin typeface="Cambria Math" panose="02040503050406030204" pitchFamily="18" charset="0"/>
                              </a:rPr>
                              <m:t> </m:t>
                            </m:r>
                            <m:r>
                              <a:rPr lang="en-US" sz="1100" b="0" i="1">
                                <a:latin typeface="Cambria Math" panose="02040503050406030204" pitchFamily="18" charset="0"/>
                              </a:rPr>
                              <m:t>𝑝𝑒𝑟</m:t>
                            </m:r>
                            <m:r>
                              <a:rPr lang="en-US" sz="1100" b="0" i="1">
                                <a:latin typeface="Cambria Math" panose="02040503050406030204" pitchFamily="18" charset="0"/>
                              </a:rPr>
                              <m:t> </m:t>
                            </m:r>
                            <m:r>
                              <a:rPr lang="en-US" sz="1100" b="0" i="1">
                                <a:latin typeface="Cambria Math" panose="02040503050406030204" pitchFamily="18" charset="0"/>
                              </a:rPr>
                              <m:t>𝑑𝑎𝑦</m:t>
                            </m:r>
                            <m:r>
                              <a:rPr lang="en-US" sz="1100" b="0" i="1">
                                <a:latin typeface="Cambria Math" panose="02040503050406030204" pitchFamily="18" charset="0"/>
                              </a:rPr>
                              <m:t>)</m:t>
                            </m:r>
                          </m:num>
                          <m:den>
                            <m:r>
                              <a:rPr lang="en-US" sz="1100" b="0" i="1">
                                <a:latin typeface="Cambria Math" panose="02040503050406030204" pitchFamily="18" charset="0"/>
                              </a:rPr>
                              <m:t>24 </m:t>
                            </m:r>
                            <m:r>
                              <a:rPr lang="en-US" sz="1100" b="0" i="1">
                                <a:latin typeface="Cambria Math" panose="02040503050406030204" pitchFamily="18" charset="0"/>
                              </a:rPr>
                              <m:t>h𝑜𝑢𝑟𝑠</m:t>
                            </m:r>
                            <m:r>
                              <a:rPr lang="en-US" sz="1100" b="0" i="1">
                                <a:latin typeface="Cambria Math" panose="02040503050406030204" pitchFamily="18" charset="0"/>
                              </a:rPr>
                              <m:t> </m:t>
                            </m:r>
                            <m:r>
                              <a:rPr lang="en-US" sz="1100" b="0" i="1">
                                <a:latin typeface="Cambria Math" panose="02040503050406030204" pitchFamily="18" charset="0"/>
                              </a:rPr>
                              <m:t>𝑝𝑒𝑟</m:t>
                            </m:r>
                            <m:r>
                              <a:rPr lang="en-US" sz="1100" b="0" i="1">
                                <a:latin typeface="Cambria Math" panose="02040503050406030204" pitchFamily="18" charset="0"/>
                              </a:rPr>
                              <m:t> </m:t>
                            </m:r>
                            <m:r>
                              <a:rPr lang="en-US" sz="1100" b="0" i="1">
                                <a:latin typeface="Cambria Math" panose="02040503050406030204" pitchFamily="18" charset="0"/>
                              </a:rPr>
                              <m:t>𝑑𝑎𝑦</m:t>
                            </m:r>
                          </m:den>
                        </m:f>
                      </m:e>
                    </m:d>
                    <m:r>
                      <a:rPr lang="en-US" sz="1100" b="0" i="1">
                        <a:latin typeface="Cambria Math" panose="02040503050406030204" pitchFamily="18" charset="0"/>
                        <a:ea typeface="Cambria Math" panose="02040503050406030204" pitchFamily="18" charset="0"/>
                      </a:rPr>
                      <m:t>×</m:t>
                    </m:r>
                    <m:d>
                      <m:dPr>
                        <m:begChr m:val="["/>
                        <m:endChr m:val="]"/>
                        <m:ctrlPr>
                          <a:rPr lang="en-US" sz="1100" b="0" i="1">
                            <a:latin typeface="Cambria Math" panose="02040503050406030204" pitchFamily="18" charset="0"/>
                            <a:ea typeface="Cambria Math" panose="02040503050406030204" pitchFamily="18" charset="0"/>
                          </a:rPr>
                        </m:ctrlPr>
                      </m:dPr>
                      <m:e>
                        <m:f>
                          <m:fPr>
                            <m:ctrlPr>
                              <a:rPr lang="en-US" sz="1100" b="0" i="1">
                                <a:latin typeface="Cambria Math" panose="02040503050406030204" pitchFamily="18" charset="0"/>
                                <a:ea typeface="Cambria Math" panose="02040503050406030204" pitchFamily="18" charset="0"/>
                              </a:rPr>
                            </m:ctrlPr>
                          </m:fPr>
                          <m:num>
                            <m:r>
                              <a:rPr lang="en-US" sz="1100" b="0" i="1">
                                <a:latin typeface="Cambria Math" panose="02040503050406030204" pitchFamily="18" charset="0"/>
                                <a:ea typeface="Cambria Math" panose="02040503050406030204" pitchFamily="18" charset="0"/>
                              </a:rPr>
                              <m:t>𝐸𝑥𝑝𝑜𝑠𝑢𝑟𝑒</m:t>
                            </m:r>
                            <m:r>
                              <a:rPr lang="en-US" sz="1100" b="0" i="1">
                                <a:latin typeface="Cambria Math" panose="02040503050406030204" pitchFamily="18" charset="0"/>
                                <a:ea typeface="Cambria Math" panose="02040503050406030204" pitchFamily="18" charset="0"/>
                              </a:rPr>
                              <m:t> </m:t>
                            </m:r>
                            <m:r>
                              <a:rPr lang="en-US" sz="1100" b="0" i="1">
                                <a:latin typeface="Cambria Math" panose="02040503050406030204" pitchFamily="18" charset="0"/>
                                <a:ea typeface="Cambria Math" panose="02040503050406030204" pitchFamily="18" charset="0"/>
                              </a:rPr>
                              <m:t>𝑓𝑟𝑒𝑞𝑢𝑒𝑛𝑐𝑦</m:t>
                            </m:r>
                            <m:r>
                              <a:rPr lang="en-US" sz="1100" b="0" i="1">
                                <a:latin typeface="Cambria Math" panose="02040503050406030204" pitchFamily="18" charset="0"/>
                                <a:ea typeface="Cambria Math" panose="02040503050406030204" pitchFamily="18" charset="0"/>
                              </a:rPr>
                              <m:t> (</m:t>
                            </m:r>
                            <m:r>
                              <a:rPr lang="en-US" sz="1100" b="0" i="1">
                                <a:latin typeface="Cambria Math" panose="02040503050406030204" pitchFamily="18" charset="0"/>
                                <a:ea typeface="Cambria Math" panose="02040503050406030204" pitchFamily="18" charset="0"/>
                              </a:rPr>
                              <m:t>𝑑𝑎𝑦𝑠</m:t>
                            </m:r>
                            <m:r>
                              <a:rPr lang="en-US" sz="1100" b="0" i="1">
                                <a:latin typeface="Cambria Math" panose="02040503050406030204" pitchFamily="18" charset="0"/>
                                <a:ea typeface="Cambria Math" panose="02040503050406030204" pitchFamily="18" charset="0"/>
                              </a:rPr>
                              <m:t> </m:t>
                            </m:r>
                            <m:r>
                              <a:rPr lang="en-US" sz="1100" b="0" i="1">
                                <a:latin typeface="Cambria Math" panose="02040503050406030204" pitchFamily="18" charset="0"/>
                                <a:ea typeface="Cambria Math" panose="02040503050406030204" pitchFamily="18" charset="0"/>
                              </a:rPr>
                              <m:t>𝑝𝑒𝑟</m:t>
                            </m:r>
                            <m:r>
                              <a:rPr lang="en-US" sz="1100" b="0" i="1">
                                <a:latin typeface="Cambria Math" panose="02040503050406030204" pitchFamily="18" charset="0"/>
                                <a:ea typeface="Cambria Math" panose="02040503050406030204" pitchFamily="18" charset="0"/>
                              </a:rPr>
                              <m:t> </m:t>
                            </m:r>
                            <m:r>
                              <a:rPr lang="en-US" sz="1100" b="0" i="1">
                                <a:latin typeface="Cambria Math" panose="02040503050406030204" pitchFamily="18" charset="0"/>
                                <a:ea typeface="Cambria Math" panose="02040503050406030204" pitchFamily="18" charset="0"/>
                              </a:rPr>
                              <m:t>𝑦𝑒𝑎𝑟</m:t>
                            </m:r>
                            <m:r>
                              <a:rPr lang="en-US" sz="1100" b="0" i="1">
                                <a:latin typeface="Cambria Math" panose="02040503050406030204" pitchFamily="18" charset="0"/>
                                <a:ea typeface="Cambria Math" panose="02040503050406030204" pitchFamily="18" charset="0"/>
                              </a:rPr>
                              <m:t>)</m:t>
                            </m:r>
                          </m:num>
                          <m:den>
                            <m:r>
                              <a:rPr lang="en-US" sz="1100" b="0" i="1">
                                <a:latin typeface="Cambria Math" panose="02040503050406030204" pitchFamily="18" charset="0"/>
                                <a:ea typeface="Cambria Math" panose="02040503050406030204" pitchFamily="18" charset="0"/>
                              </a:rPr>
                              <m:t>365 </m:t>
                            </m:r>
                            <m:r>
                              <a:rPr lang="en-US" sz="1100" b="0" i="1">
                                <a:latin typeface="Cambria Math" panose="02040503050406030204" pitchFamily="18" charset="0"/>
                                <a:ea typeface="Cambria Math" panose="02040503050406030204" pitchFamily="18" charset="0"/>
                              </a:rPr>
                              <m:t>𝑑𝑎𝑦𝑠</m:t>
                            </m:r>
                            <m:r>
                              <a:rPr lang="en-US" sz="1100" b="0" i="1">
                                <a:latin typeface="Cambria Math" panose="02040503050406030204" pitchFamily="18" charset="0"/>
                                <a:ea typeface="Cambria Math" panose="02040503050406030204" pitchFamily="18" charset="0"/>
                              </a:rPr>
                              <m:t> </m:t>
                            </m:r>
                            <m:r>
                              <a:rPr lang="en-US" sz="1100" b="0" i="1">
                                <a:latin typeface="Cambria Math" panose="02040503050406030204" pitchFamily="18" charset="0"/>
                                <a:ea typeface="Cambria Math" panose="02040503050406030204" pitchFamily="18" charset="0"/>
                              </a:rPr>
                              <m:t>𝑝𝑒𝑟</m:t>
                            </m:r>
                            <m:r>
                              <a:rPr lang="en-US" sz="1100" b="0" i="1">
                                <a:latin typeface="Cambria Math" panose="02040503050406030204" pitchFamily="18" charset="0"/>
                                <a:ea typeface="Cambria Math" panose="02040503050406030204" pitchFamily="18" charset="0"/>
                              </a:rPr>
                              <m:t> </m:t>
                            </m:r>
                            <m:r>
                              <a:rPr lang="en-US" sz="1100" b="0" i="1">
                                <a:latin typeface="Cambria Math" panose="02040503050406030204" pitchFamily="18" charset="0"/>
                                <a:ea typeface="Cambria Math" panose="02040503050406030204" pitchFamily="18" charset="0"/>
                              </a:rPr>
                              <m:t>𝑦𝑒𝑎𝑟</m:t>
                            </m:r>
                          </m:den>
                        </m:f>
                      </m:e>
                    </m:d>
                  </m:oMath>
                </m:oMathPara>
              </a14:m>
              <a:endParaRPr lang="en-US" sz="1100"/>
            </a:p>
          </xdr:txBody>
        </xdr:sp>
      </mc:Choice>
      <mc:Fallback xmlns="">
        <xdr:sp macro="" textlink="">
          <xdr:nvSpPr>
            <xdr:cNvPr id="24" name="TextBox 23">
              <a:extLst>
                <a:ext uri="{FF2B5EF4-FFF2-40B4-BE49-F238E27FC236}">
                  <a16:creationId xmlns:a16="http://schemas.microsoft.com/office/drawing/2014/main" id="{9CFE6157-DE91-4FAD-A6A9-E30FFE49D0CC}"/>
                </a:ext>
              </a:extLst>
            </xdr:cNvPr>
            <xdr:cNvSpPr txBox="1"/>
          </xdr:nvSpPr>
          <xdr:spPr>
            <a:xfrm>
              <a:off x="10075718" y="2278207"/>
              <a:ext cx="5207901" cy="3767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US" sz="1100" b="0" i="0">
                  <a:latin typeface="Cambria Math" panose="02040503050406030204" pitchFamily="18" charset="0"/>
                </a:rPr>
                <a:t>𝑇𝑊𝐹=[(𝐸𝑥𝑝𝑜𝑠𝑢𝑟𝑒 𝑡𝑖𝑚𝑒 (ℎ𝑜𝑢𝑟𝑠 𝑝𝑒𝑟 𝑑𝑎𝑦))/(24 ℎ𝑜𝑢𝑟𝑠 𝑝𝑒𝑟 𝑑𝑎𝑦)]</a:t>
              </a:r>
              <a:r>
                <a:rPr lang="en-US" sz="1100" b="0" i="0">
                  <a:latin typeface="Cambria Math" panose="02040503050406030204" pitchFamily="18" charset="0"/>
                  <a:ea typeface="Cambria Math" panose="02040503050406030204" pitchFamily="18" charset="0"/>
                </a:rPr>
                <a:t>×[(𝐸𝑥𝑝𝑜𝑠𝑢𝑟𝑒 𝑓𝑟𝑒𝑞𝑢𝑒𝑛𝑐𝑦 (𝑑𝑎𝑦𝑠 𝑝𝑒𝑟 𝑦𝑒𝑎𝑟))/(365 𝑑𝑎𝑦𝑠 𝑝𝑒𝑟 𝑦𝑒𝑎𝑟)]</a:t>
              </a:r>
              <a:endParaRPr lang="en-US" sz="1100"/>
            </a:p>
          </xdr:txBody>
        </xdr:sp>
      </mc:Fallback>
    </mc:AlternateContent>
    <xdr:clientData/>
  </xdr:oneCellAnchor>
  <xdr:oneCellAnchor>
    <xdr:from>
      <xdr:col>17</xdr:col>
      <xdr:colOff>191257</xdr:colOff>
      <xdr:row>3</xdr:row>
      <xdr:rowOff>42788</xdr:rowOff>
    </xdr:from>
    <xdr:ext cx="1571777" cy="166392"/>
    <mc:AlternateContent xmlns:mc="http://schemas.openxmlformats.org/markup-compatibility/2006" xmlns:a14="http://schemas.microsoft.com/office/drawing/2010/main">
      <mc:Choice Requires="a14">
        <xdr:sp macro="" textlink="">
          <xdr:nvSpPr>
            <xdr:cNvPr id="3" name="TextBox 2">
              <a:extLst>
                <a:ext uri="{FF2B5EF4-FFF2-40B4-BE49-F238E27FC236}">
                  <a16:creationId xmlns:a16="http://schemas.microsoft.com/office/drawing/2014/main" id="{F8608E8F-987A-4AE8-98DA-D68606991433}"/>
                </a:ext>
              </a:extLst>
            </xdr:cNvPr>
            <xdr:cNvSpPr txBox="1"/>
          </xdr:nvSpPr>
          <xdr:spPr>
            <a:xfrm>
              <a:off x="16057186" y="2628145"/>
              <a:ext cx="1571777" cy="16639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n-US" sz="1000" b="0" i="1">
                        <a:latin typeface="Cambria Math" panose="02040503050406030204" pitchFamily="18" charset="0"/>
                      </a:rPr>
                      <m:t>=</m:t>
                    </m:r>
                    <m:r>
                      <a:rPr lang="en-US" sz="1000" b="0" i="1">
                        <a:latin typeface="Cambria Math" panose="02040503050406030204" pitchFamily="18" charset="0"/>
                      </a:rPr>
                      <m:t>𝐸𝑃𝐶</m:t>
                    </m:r>
                    <m:r>
                      <a:rPr lang="en-US" sz="1000" b="0" i="1">
                        <a:latin typeface="Cambria Math" panose="02040503050406030204" pitchFamily="18" charset="0"/>
                        <a:ea typeface="Cambria Math" panose="02040503050406030204" pitchFamily="18" charset="0"/>
                      </a:rPr>
                      <m:t>×</m:t>
                    </m:r>
                    <m:sSub>
                      <m:sSubPr>
                        <m:ctrlPr>
                          <a:rPr lang="en-US" sz="1000" b="0" i="1">
                            <a:latin typeface="Cambria Math" panose="02040503050406030204" pitchFamily="18" charset="0"/>
                            <a:ea typeface="Cambria Math" panose="02040503050406030204" pitchFamily="18" charset="0"/>
                          </a:rPr>
                        </m:ctrlPr>
                      </m:sSubPr>
                      <m:e>
                        <m:r>
                          <a:rPr lang="en-US" sz="1000" b="0" i="1">
                            <a:latin typeface="Cambria Math" panose="02040503050406030204" pitchFamily="18" charset="0"/>
                            <a:ea typeface="Cambria Math" panose="02040503050406030204" pitchFamily="18" charset="0"/>
                          </a:rPr>
                          <m:t>𝑇𝑊𝐹</m:t>
                        </m:r>
                      </m:e>
                      <m:sub>
                        <m:r>
                          <a:rPr lang="en-US" sz="1000" b="0" i="1">
                            <a:latin typeface="Cambria Math" panose="02040503050406030204" pitchFamily="18" charset="0"/>
                            <a:ea typeface="Cambria Math" panose="02040503050406030204" pitchFamily="18" charset="0"/>
                          </a:rPr>
                          <m:t>𝐿𝑖𝑓𝑒𝑡𝑖𝑚𝑒</m:t>
                        </m:r>
                        <m:r>
                          <a:rPr lang="en-US" sz="1000" b="0" i="1">
                            <a:latin typeface="Cambria Math" panose="02040503050406030204" pitchFamily="18" charset="0"/>
                            <a:ea typeface="Cambria Math" panose="02040503050406030204" pitchFamily="18" charset="0"/>
                          </a:rPr>
                          <m:t> </m:t>
                        </m:r>
                        <m:r>
                          <a:rPr lang="en-US" sz="1000" b="0" i="1">
                            <a:latin typeface="Cambria Math" panose="02040503050406030204" pitchFamily="18" charset="0"/>
                            <a:ea typeface="Cambria Math" panose="02040503050406030204" pitchFamily="18" charset="0"/>
                          </a:rPr>
                          <m:t>𝐶𝑎𝑛𝑐𝑒𝑟</m:t>
                        </m:r>
                      </m:sub>
                    </m:sSub>
                  </m:oMath>
                </m:oMathPara>
              </a14:m>
              <a:endParaRPr lang="en-US" sz="1000"/>
            </a:p>
          </xdr:txBody>
        </xdr:sp>
      </mc:Choice>
      <mc:Fallback xmlns="">
        <xdr:sp macro="" textlink="">
          <xdr:nvSpPr>
            <xdr:cNvPr id="3" name="TextBox 2">
              <a:extLst>
                <a:ext uri="{FF2B5EF4-FFF2-40B4-BE49-F238E27FC236}">
                  <a16:creationId xmlns:a16="http://schemas.microsoft.com/office/drawing/2014/main" id="{F8608E8F-987A-4AE8-98DA-D68606991433}"/>
                </a:ext>
              </a:extLst>
            </xdr:cNvPr>
            <xdr:cNvSpPr txBox="1"/>
          </xdr:nvSpPr>
          <xdr:spPr>
            <a:xfrm>
              <a:off x="16057186" y="2628145"/>
              <a:ext cx="1571777" cy="16639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US" sz="1000" b="0" i="0">
                  <a:latin typeface="Cambria Math" panose="02040503050406030204" pitchFamily="18" charset="0"/>
                </a:rPr>
                <a:t>=𝐸𝑃𝐶</a:t>
              </a:r>
              <a:r>
                <a:rPr lang="en-US" sz="1000" b="0" i="0">
                  <a:latin typeface="Cambria Math" panose="02040503050406030204" pitchFamily="18" charset="0"/>
                  <a:ea typeface="Cambria Math" panose="02040503050406030204" pitchFamily="18" charset="0"/>
                </a:rPr>
                <a:t>×〖𝑇𝑊𝐹〗_(𝐿𝑖𝑓𝑒𝑡𝑖𝑚𝑒 𝐶𝑎𝑛𝑐𝑒𝑟)</a:t>
              </a:r>
              <a:endParaRPr lang="en-US" sz="1000"/>
            </a:p>
          </xdr:txBody>
        </xdr:sp>
      </mc:Fallback>
    </mc:AlternateContent>
    <xdr:clientData/>
  </xdr:oneCellAnchor>
  <xdr:oneCellAnchor>
    <xdr:from>
      <xdr:col>23</xdr:col>
      <xdr:colOff>66675</xdr:colOff>
      <xdr:row>2</xdr:row>
      <xdr:rowOff>28575</xdr:rowOff>
    </xdr:from>
    <xdr:ext cx="1812804" cy="133178"/>
    <mc:AlternateContent xmlns:mc="http://schemas.openxmlformats.org/markup-compatibility/2006" xmlns:a14="http://schemas.microsoft.com/office/drawing/2010/main">
      <mc:Choice Requires="a14">
        <xdr:sp macro="" textlink="">
          <xdr:nvSpPr>
            <xdr:cNvPr id="2" name="TextBox 1">
              <a:extLst>
                <a:ext uri="{FF2B5EF4-FFF2-40B4-BE49-F238E27FC236}">
                  <a16:creationId xmlns:a16="http://schemas.microsoft.com/office/drawing/2014/main" id="{3870BF95-03B2-4124-BC8E-BA83E15B5F80}"/>
                </a:ext>
              </a:extLst>
            </xdr:cNvPr>
            <xdr:cNvSpPr txBox="1"/>
          </xdr:nvSpPr>
          <xdr:spPr>
            <a:xfrm>
              <a:off x="17970500" y="2097088"/>
              <a:ext cx="1812804" cy="13317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n-US" sz="800" b="0" i="1">
                        <a:latin typeface="Cambria Math" panose="02040503050406030204" pitchFamily="18" charset="0"/>
                      </a:rPr>
                      <m:t>𝐸𝐿𝐶𝑅</m:t>
                    </m:r>
                    <m:r>
                      <a:rPr lang="en-US" sz="800" b="0" i="1">
                        <a:latin typeface="Cambria Math" panose="02040503050406030204" pitchFamily="18" charset="0"/>
                      </a:rPr>
                      <m:t>=</m:t>
                    </m:r>
                    <m:r>
                      <a:rPr lang="en-US" sz="800" b="0" i="1">
                        <a:latin typeface="Cambria Math" panose="02040503050406030204" pitchFamily="18" charset="0"/>
                      </a:rPr>
                      <m:t>𝐸𝑃𝐶</m:t>
                    </m:r>
                    <m:r>
                      <a:rPr lang="en-US" sz="800" b="0" i="1">
                        <a:latin typeface="Cambria Math" panose="02040503050406030204" pitchFamily="18" charset="0"/>
                        <a:ea typeface="Cambria Math" panose="02040503050406030204" pitchFamily="18" charset="0"/>
                      </a:rPr>
                      <m:t>×</m:t>
                    </m:r>
                    <m:r>
                      <a:rPr lang="en-US" sz="800" b="0" i="1">
                        <a:latin typeface="Cambria Math" panose="02040503050406030204" pitchFamily="18" charset="0"/>
                        <a:ea typeface="Cambria Math" panose="02040503050406030204" pitchFamily="18" charset="0"/>
                      </a:rPr>
                      <m:t>𝑇𝑊𝐹</m:t>
                    </m:r>
                    <m:r>
                      <a:rPr lang="en-US" sz="800" b="0" i="1">
                        <a:latin typeface="Cambria Math" panose="02040503050406030204" pitchFamily="18" charset="0"/>
                        <a:ea typeface="Cambria Math" panose="02040503050406030204" pitchFamily="18" charset="0"/>
                      </a:rPr>
                      <m:t>×</m:t>
                    </m:r>
                    <m:sSub>
                      <m:sSubPr>
                        <m:ctrlPr>
                          <a:rPr lang="en-US" sz="800" b="0" i="1">
                            <a:latin typeface="Cambria Math" panose="02040503050406030204" pitchFamily="18" charset="0"/>
                            <a:ea typeface="Cambria Math" panose="02040503050406030204" pitchFamily="18" charset="0"/>
                          </a:rPr>
                        </m:ctrlPr>
                      </m:sSubPr>
                      <m:e>
                        <m:r>
                          <a:rPr lang="en-US" sz="800" b="0" i="1">
                            <a:latin typeface="Cambria Math" panose="02040503050406030204" pitchFamily="18" charset="0"/>
                            <a:ea typeface="Cambria Math" panose="02040503050406030204" pitchFamily="18" charset="0"/>
                          </a:rPr>
                          <m:t>𝐼𝑈𝑅</m:t>
                        </m:r>
                      </m:e>
                      <m:sub>
                        <m:r>
                          <a:rPr lang="en-US" sz="800" b="0" i="1">
                            <a:latin typeface="Cambria Math" panose="02040503050406030204" pitchFamily="18" charset="0"/>
                            <a:ea typeface="Cambria Math" panose="02040503050406030204" pitchFamily="18" charset="0"/>
                          </a:rPr>
                          <m:t>𝐿𝑇𝐿</m:t>
                        </m:r>
                        <m:r>
                          <a:rPr lang="en-US" sz="800" b="0" i="1">
                            <a:latin typeface="Cambria Math" panose="02040503050406030204" pitchFamily="18" charset="0"/>
                            <a:ea typeface="Cambria Math" panose="02040503050406030204" pitchFamily="18" charset="0"/>
                          </a:rPr>
                          <m:t> </m:t>
                        </m:r>
                        <m:r>
                          <a:rPr lang="en-US" sz="800" b="0" i="1">
                            <a:latin typeface="Cambria Math" panose="02040503050406030204" pitchFamily="18" charset="0"/>
                            <a:ea typeface="Cambria Math" panose="02040503050406030204" pitchFamily="18" charset="0"/>
                          </a:rPr>
                          <m:t>𝑜𝑟</m:t>
                        </m:r>
                        <m:r>
                          <a:rPr lang="en-US" sz="800" b="0" i="1">
                            <a:latin typeface="Cambria Math" panose="02040503050406030204" pitchFamily="18" charset="0"/>
                            <a:ea typeface="Cambria Math" panose="02040503050406030204" pitchFamily="18" charset="0"/>
                          </a:rPr>
                          <m:t> </m:t>
                        </m:r>
                        <m:r>
                          <a:rPr lang="en-US" sz="800" b="0" i="1">
                            <a:latin typeface="Cambria Math" panose="02040503050406030204" pitchFamily="18" charset="0"/>
                            <a:ea typeface="Cambria Math" panose="02040503050406030204" pitchFamily="18" charset="0"/>
                          </a:rPr>
                          <m:t>𝐿𝑖𝑓𝑒𝑡𝑖𝑚𝑒</m:t>
                        </m:r>
                      </m:sub>
                    </m:sSub>
                  </m:oMath>
                </m:oMathPara>
              </a14:m>
              <a:endParaRPr lang="en-US" sz="800"/>
            </a:p>
          </xdr:txBody>
        </xdr:sp>
      </mc:Choice>
      <mc:Fallback xmlns="">
        <xdr:sp macro="" textlink="">
          <xdr:nvSpPr>
            <xdr:cNvPr id="2" name="TextBox 1">
              <a:extLst>
                <a:ext uri="{FF2B5EF4-FFF2-40B4-BE49-F238E27FC236}">
                  <a16:creationId xmlns:a16="http://schemas.microsoft.com/office/drawing/2014/main" id="{3870BF95-03B2-4124-BC8E-BA83E15B5F80}"/>
                </a:ext>
              </a:extLst>
            </xdr:cNvPr>
            <xdr:cNvSpPr txBox="1"/>
          </xdr:nvSpPr>
          <xdr:spPr>
            <a:xfrm>
              <a:off x="17970500" y="2097088"/>
              <a:ext cx="1812804" cy="13317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US" sz="800" b="0" i="0">
                  <a:latin typeface="Cambria Math" panose="02040503050406030204" pitchFamily="18" charset="0"/>
                </a:rPr>
                <a:t>𝐸𝐿𝐶𝑅=𝐸𝑃𝐶</a:t>
              </a:r>
              <a:r>
                <a:rPr lang="en-US" sz="800" b="0" i="0">
                  <a:latin typeface="Cambria Math" panose="02040503050406030204" pitchFamily="18" charset="0"/>
                  <a:ea typeface="Cambria Math" panose="02040503050406030204" pitchFamily="18" charset="0"/>
                </a:rPr>
                <a:t>×𝑇𝑊𝐹×〖𝐼𝑈𝑅〗_(𝐿𝑇𝐿 𝑜𝑟 𝐿𝑖𝑓𝑒𝑡𝑖𝑚𝑒)</a:t>
              </a:r>
              <a:endParaRPr lang="en-US" sz="800"/>
            </a:p>
          </xdr:txBody>
        </xdr:sp>
      </mc:Fallback>
    </mc:AlternateContent>
    <xdr:clientData/>
  </xdr:oneCellAnchor>
  <xdr:oneCellAnchor>
    <xdr:from>
      <xdr:col>26</xdr:col>
      <xdr:colOff>66675</xdr:colOff>
      <xdr:row>2</xdr:row>
      <xdr:rowOff>28575</xdr:rowOff>
    </xdr:from>
    <xdr:ext cx="1812804" cy="133178"/>
    <mc:AlternateContent xmlns:mc="http://schemas.openxmlformats.org/markup-compatibility/2006" xmlns:a14="http://schemas.microsoft.com/office/drawing/2010/main">
      <mc:Choice Requires="a14">
        <xdr:sp macro="" textlink="">
          <xdr:nvSpPr>
            <xdr:cNvPr id="19" name="TextBox 18">
              <a:extLst>
                <a:ext uri="{FF2B5EF4-FFF2-40B4-BE49-F238E27FC236}">
                  <a16:creationId xmlns:a16="http://schemas.microsoft.com/office/drawing/2014/main" id="{AE5D1027-66A4-49B8-9547-ED3D945719F3}"/>
                </a:ext>
              </a:extLst>
            </xdr:cNvPr>
            <xdr:cNvSpPr txBox="1"/>
          </xdr:nvSpPr>
          <xdr:spPr>
            <a:xfrm>
              <a:off x="20006469" y="2097088"/>
              <a:ext cx="1812804" cy="13317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n-US" sz="800" b="0" i="1">
                        <a:latin typeface="Cambria Math" panose="02040503050406030204" pitchFamily="18" charset="0"/>
                      </a:rPr>
                      <m:t>𝐸𝐿𝐶𝑅</m:t>
                    </m:r>
                    <m:r>
                      <a:rPr lang="en-US" sz="800" b="0" i="1">
                        <a:latin typeface="Cambria Math" panose="02040503050406030204" pitchFamily="18" charset="0"/>
                      </a:rPr>
                      <m:t>=</m:t>
                    </m:r>
                    <m:r>
                      <a:rPr lang="en-US" sz="800" b="0" i="1">
                        <a:latin typeface="Cambria Math" panose="02040503050406030204" pitchFamily="18" charset="0"/>
                      </a:rPr>
                      <m:t>𝐸𝑃𝐶</m:t>
                    </m:r>
                    <m:r>
                      <a:rPr lang="en-US" sz="800" b="0" i="1">
                        <a:latin typeface="Cambria Math" panose="02040503050406030204" pitchFamily="18" charset="0"/>
                        <a:ea typeface="Cambria Math" panose="02040503050406030204" pitchFamily="18" charset="0"/>
                      </a:rPr>
                      <m:t>×</m:t>
                    </m:r>
                    <m:r>
                      <a:rPr lang="en-US" sz="800" b="0" i="1">
                        <a:latin typeface="Cambria Math" panose="02040503050406030204" pitchFamily="18" charset="0"/>
                        <a:ea typeface="Cambria Math" panose="02040503050406030204" pitchFamily="18" charset="0"/>
                      </a:rPr>
                      <m:t>𝑇𝑊𝐹</m:t>
                    </m:r>
                    <m:r>
                      <a:rPr lang="en-US" sz="800" b="0" i="1">
                        <a:latin typeface="Cambria Math" panose="02040503050406030204" pitchFamily="18" charset="0"/>
                        <a:ea typeface="Cambria Math" panose="02040503050406030204" pitchFamily="18" charset="0"/>
                      </a:rPr>
                      <m:t>×</m:t>
                    </m:r>
                    <m:sSub>
                      <m:sSubPr>
                        <m:ctrlPr>
                          <a:rPr lang="en-US" sz="800" b="0" i="1">
                            <a:latin typeface="Cambria Math" panose="02040503050406030204" pitchFamily="18" charset="0"/>
                            <a:ea typeface="Cambria Math" panose="02040503050406030204" pitchFamily="18" charset="0"/>
                          </a:rPr>
                        </m:ctrlPr>
                      </m:sSubPr>
                      <m:e>
                        <m:r>
                          <a:rPr lang="en-US" sz="800" b="0" i="1">
                            <a:latin typeface="Cambria Math" panose="02040503050406030204" pitchFamily="18" charset="0"/>
                            <a:ea typeface="Cambria Math" panose="02040503050406030204" pitchFamily="18" charset="0"/>
                          </a:rPr>
                          <m:t>𝐼𝑈𝑅</m:t>
                        </m:r>
                      </m:e>
                      <m:sub>
                        <m:r>
                          <a:rPr lang="en-US" sz="800" b="0" i="1">
                            <a:latin typeface="Cambria Math" panose="02040503050406030204" pitchFamily="18" charset="0"/>
                            <a:ea typeface="Cambria Math" panose="02040503050406030204" pitchFamily="18" charset="0"/>
                          </a:rPr>
                          <m:t>𝐿𝑇𝐿</m:t>
                        </m:r>
                        <m:r>
                          <a:rPr lang="en-US" sz="800" b="0" i="1">
                            <a:latin typeface="Cambria Math" panose="02040503050406030204" pitchFamily="18" charset="0"/>
                            <a:ea typeface="Cambria Math" panose="02040503050406030204" pitchFamily="18" charset="0"/>
                          </a:rPr>
                          <m:t> </m:t>
                        </m:r>
                        <m:r>
                          <a:rPr lang="en-US" sz="800" b="0" i="1">
                            <a:latin typeface="Cambria Math" panose="02040503050406030204" pitchFamily="18" charset="0"/>
                            <a:ea typeface="Cambria Math" panose="02040503050406030204" pitchFamily="18" charset="0"/>
                          </a:rPr>
                          <m:t>𝑜𝑟</m:t>
                        </m:r>
                        <m:r>
                          <a:rPr lang="en-US" sz="800" b="0" i="1">
                            <a:latin typeface="Cambria Math" panose="02040503050406030204" pitchFamily="18" charset="0"/>
                            <a:ea typeface="Cambria Math" panose="02040503050406030204" pitchFamily="18" charset="0"/>
                          </a:rPr>
                          <m:t> </m:t>
                        </m:r>
                        <m:r>
                          <a:rPr lang="en-US" sz="800" b="0" i="1">
                            <a:latin typeface="Cambria Math" panose="02040503050406030204" pitchFamily="18" charset="0"/>
                            <a:ea typeface="Cambria Math" panose="02040503050406030204" pitchFamily="18" charset="0"/>
                          </a:rPr>
                          <m:t>𝐿𝑖𝑓𝑒𝑡𝑖𝑚𝑒</m:t>
                        </m:r>
                      </m:sub>
                    </m:sSub>
                  </m:oMath>
                </m:oMathPara>
              </a14:m>
              <a:endParaRPr lang="en-US" sz="800"/>
            </a:p>
          </xdr:txBody>
        </xdr:sp>
      </mc:Choice>
      <mc:Fallback xmlns="">
        <xdr:sp macro="" textlink="">
          <xdr:nvSpPr>
            <xdr:cNvPr id="19" name="TextBox 18">
              <a:extLst>
                <a:ext uri="{FF2B5EF4-FFF2-40B4-BE49-F238E27FC236}">
                  <a16:creationId xmlns:a16="http://schemas.microsoft.com/office/drawing/2014/main" id="{AE5D1027-66A4-49B8-9547-ED3D945719F3}"/>
                </a:ext>
              </a:extLst>
            </xdr:cNvPr>
            <xdr:cNvSpPr txBox="1"/>
          </xdr:nvSpPr>
          <xdr:spPr>
            <a:xfrm>
              <a:off x="20006469" y="2097088"/>
              <a:ext cx="1812804" cy="13317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US" sz="800" b="0" i="0">
                  <a:latin typeface="Cambria Math" panose="02040503050406030204" pitchFamily="18" charset="0"/>
                </a:rPr>
                <a:t>𝐸𝐿𝐶𝑅=𝐸𝑃𝐶</a:t>
              </a:r>
              <a:r>
                <a:rPr lang="en-US" sz="800" b="0" i="0">
                  <a:latin typeface="Cambria Math" panose="02040503050406030204" pitchFamily="18" charset="0"/>
                  <a:ea typeface="Cambria Math" panose="02040503050406030204" pitchFamily="18" charset="0"/>
                </a:rPr>
                <a:t>×𝑇𝑊𝐹×〖𝐼𝑈𝑅〗_(𝐿𝑇𝐿 𝑜𝑟 𝐿𝑖𝑓𝑒𝑡𝑖𝑚𝑒)</a:t>
              </a:r>
              <a:endParaRPr lang="en-US" sz="800"/>
            </a:p>
          </xdr:txBody>
        </xdr:sp>
      </mc:Fallback>
    </mc:AlternateContent>
    <xdr:clientData/>
  </xdr:oneCellAnchor>
  <xdr:oneCellAnchor>
    <xdr:from>
      <xdr:col>26</xdr:col>
      <xdr:colOff>66675</xdr:colOff>
      <xdr:row>2</xdr:row>
      <xdr:rowOff>28575</xdr:rowOff>
    </xdr:from>
    <xdr:ext cx="1812804" cy="133178"/>
    <mc:AlternateContent xmlns:mc="http://schemas.openxmlformats.org/markup-compatibility/2006" xmlns:a14="http://schemas.microsoft.com/office/drawing/2010/main">
      <mc:Choice Requires="a14">
        <xdr:sp macro="" textlink="">
          <xdr:nvSpPr>
            <xdr:cNvPr id="20" name="TextBox 19">
              <a:extLst>
                <a:ext uri="{FF2B5EF4-FFF2-40B4-BE49-F238E27FC236}">
                  <a16:creationId xmlns:a16="http://schemas.microsoft.com/office/drawing/2014/main" id="{2841DC84-2074-42FF-BD45-A4C45D3A2C8C}"/>
                </a:ext>
              </a:extLst>
            </xdr:cNvPr>
            <xdr:cNvSpPr txBox="1"/>
          </xdr:nvSpPr>
          <xdr:spPr>
            <a:xfrm>
              <a:off x="20006469" y="2097088"/>
              <a:ext cx="1812804" cy="13317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n-US" sz="800" b="0" i="1">
                        <a:latin typeface="Cambria Math" panose="02040503050406030204" pitchFamily="18" charset="0"/>
                      </a:rPr>
                      <m:t>𝐸𝐿𝐶𝑅</m:t>
                    </m:r>
                    <m:r>
                      <a:rPr lang="en-US" sz="800" b="0" i="1">
                        <a:latin typeface="Cambria Math" panose="02040503050406030204" pitchFamily="18" charset="0"/>
                      </a:rPr>
                      <m:t>=</m:t>
                    </m:r>
                    <m:r>
                      <a:rPr lang="en-US" sz="800" b="0" i="1">
                        <a:latin typeface="Cambria Math" panose="02040503050406030204" pitchFamily="18" charset="0"/>
                      </a:rPr>
                      <m:t>𝐸𝑃𝐶</m:t>
                    </m:r>
                    <m:r>
                      <a:rPr lang="en-US" sz="800" b="0" i="1">
                        <a:latin typeface="Cambria Math" panose="02040503050406030204" pitchFamily="18" charset="0"/>
                        <a:ea typeface="Cambria Math" panose="02040503050406030204" pitchFamily="18" charset="0"/>
                      </a:rPr>
                      <m:t>×</m:t>
                    </m:r>
                    <m:r>
                      <a:rPr lang="en-US" sz="800" b="0" i="1">
                        <a:latin typeface="Cambria Math" panose="02040503050406030204" pitchFamily="18" charset="0"/>
                        <a:ea typeface="Cambria Math" panose="02040503050406030204" pitchFamily="18" charset="0"/>
                      </a:rPr>
                      <m:t>𝑇𝑊𝐹</m:t>
                    </m:r>
                    <m:r>
                      <a:rPr lang="en-US" sz="800" b="0" i="1">
                        <a:latin typeface="Cambria Math" panose="02040503050406030204" pitchFamily="18" charset="0"/>
                        <a:ea typeface="Cambria Math" panose="02040503050406030204" pitchFamily="18" charset="0"/>
                      </a:rPr>
                      <m:t>×</m:t>
                    </m:r>
                    <m:sSub>
                      <m:sSubPr>
                        <m:ctrlPr>
                          <a:rPr lang="en-US" sz="800" b="0" i="1">
                            <a:latin typeface="Cambria Math" panose="02040503050406030204" pitchFamily="18" charset="0"/>
                            <a:ea typeface="Cambria Math" panose="02040503050406030204" pitchFamily="18" charset="0"/>
                          </a:rPr>
                        </m:ctrlPr>
                      </m:sSubPr>
                      <m:e>
                        <m:r>
                          <a:rPr lang="en-US" sz="800" b="0" i="1">
                            <a:latin typeface="Cambria Math" panose="02040503050406030204" pitchFamily="18" charset="0"/>
                            <a:ea typeface="Cambria Math" panose="02040503050406030204" pitchFamily="18" charset="0"/>
                          </a:rPr>
                          <m:t>𝐼𝑈𝑅</m:t>
                        </m:r>
                      </m:e>
                      <m:sub>
                        <m:r>
                          <a:rPr lang="en-US" sz="800" b="0" i="1">
                            <a:latin typeface="Cambria Math" panose="02040503050406030204" pitchFamily="18" charset="0"/>
                            <a:ea typeface="Cambria Math" panose="02040503050406030204" pitchFamily="18" charset="0"/>
                          </a:rPr>
                          <m:t>𝐿𝑇𝐿</m:t>
                        </m:r>
                        <m:r>
                          <a:rPr lang="en-US" sz="800" b="0" i="1">
                            <a:latin typeface="Cambria Math" panose="02040503050406030204" pitchFamily="18" charset="0"/>
                            <a:ea typeface="Cambria Math" panose="02040503050406030204" pitchFamily="18" charset="0"/>
                          </a:rPr>
                          <m:t> </m:t>
                        </m:r>
                        <m:r>
                          <a:rPr lang="en-US" sz="800" b="0" i="1">
                            <a:latin typeface="Cambria Math" panose="02040503050406030204" pitchFamily="18" charset="0"/>
                            <a:ea typeface="Cambria Math" panose="02040503050406030204" pitchFamily="18" charset="0"/>
                          </a:rPr>
                          <m:t>𝑜𝑟</m:t>
                        </m:r>
                        <m:r>
                          <a:rPr lang="en-US" sz="800" b="0" i="1">
                            <a:latin typeface="Cambria Math" panose="02040503050406030204" pitchFamily="18" charset="0"/>
                            <a:ea typeface="Cambria Math" panose="02040503050406030204" pitchFamily="18" charset="0"/>
                          </a:rPr>
                          <m:t> </m:t>
                        </m:r>
                        <m:r>
                          <a:rPr lang="en-US" sz="800" b="0" i="1">
                            <a:latin typeface="Cambria Math" panose="02040503050406030204" pitchFamily="18" charset="0"/>
                            <a:ea typeface="Cambria Math" panose="02040503050406030204" pitchFamily="18" charset="0"/>
                          </a:rPr>
                          <m:t>𝐿𝑖𝑓𝑒𝑡𝑖𝑚𝑒</m:t>
                        </m:r>
                      </m:sub>
                    </m:sSub>
                  </m:oMath>
                </m:oMathPara>
              </a14:m>
              <a:endParaRPr lang="en-US" sz="800"/>
            </a:p>
          </xdr:txBody>
        </xdr:sp>
      </mc:Choice>
      <mc:Fallback xmlns="">
        <xdr:sp macro="" textlink="">
          <xdr:nvSpPr>
            <xdr:cNvPr id="20" name="TextBox 19">
              <a:extLst>
                <a:ext uri="{FF2B5EF4-FFF2-40B4-BE49-F238E27FC236}">
                  <a16:creationId xmlns:a16="http://schemas.microsoft.com/office/drawing/2014/main" id="{2841DC84-2074-42FF-BD45-A4C45D3A2C8C}"/>
                </a:ext>
              </a:extLst>
            </xdr:cNvPr>
            <xdr:cNvSpPr txBox="1"/>
          </xdr:nvSpPr>
          <xdr:spPr>
            <a:xfrm>
              <a:off x="20006469" y="2097088"/>
              <a:ext cx="1812804" cy="13317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US" sz="800" b="0" i="0">
                  <a:latin typeface="Cambria Math" panose="02040503050406030204" pitchFamily="18" charset="0"/>
                </a:rPr>
                <a:t>𝐸𝐿𝐶𝑅=𝐸𝑃𝐶</a:t>
              </a:r>
              <a:r>
                <a:rPr lang="en-US" sz="800" b="0" i="0">
                  <a:latin typeface="Cambria Math" panose="02040503050406030204" pitchFamily="18" charset="0"/>
                  <a:ea typeface="Cambria Math" panose="02040503050406030204" pitchFamily="18" charset="0"/>
                </a:rPr>
                <a:t>×𝑇𝑊𝐹×〖𝐼𝑈𝑅〗_(𝐿𝑇𝐿 𝑜𝑟 𝐿𝑖𝑓𝑒𝑡𝑖𝑚𝑒)</a:t>
              </a:r>
              <a:endParaRPr lang="en-US" sz="800"/>
            </a:p>
          </xdr:txBody>
        </xdr:sp>
      </mc:Fallback>
    </mc:AlternateContent>
    <xdr:clientData/>
  </xdr:oneCellAnchor>
  <xdr:oneCellAnchor>
    <xdr:from>
      <xdr:col>39</xdr:col>
      <xdr:colOff>82550</xdr:colOff>
      <xdr:row>2</xdr:row>
      <xdr:rowOff>82550</xdr:rowOff>
    </xdr:from>
    <xdr:ext cx="2591062" cy="287130"/>
    <mc:AlternateContent xmlns:mc="http://schemas.openxmlformats.org/markup-compatibility/2006" xmlns:a14="http://schemas.microsoft.com/office/drawing/2010/main">
      <mc:Choice Requires="a14">
        <xdr:sp macro="" textlink="">
          <xdr:nvSpPr>
            <xdr:cNvPr id="27" name="TextBox 26">
              <a:extLst>
                <a:ext uri="{FF2B5EF4-FFF2-40B4-BE49-F238E27FC236}">
                  <a16:creationId xmlns:a16="http://schemas.microsoft.com/office/drawing/2014/main" id="{02D74398-8B42-5700-C1BA-D955A13DA522}"/>
                </a:ext>
              </a:extLst>
            </xdr:cNvPr>
            <xdr:cNvSpPr txBox="1"/>
          </xdr:nvSpPr>
          <xdr:spPr>
            <a:xfrm>
              <a:off x="26095325" y="2149475"/>
              <a:ext cx="2591062" cy="2871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14:m>
                <m:oMathPara xmlns:m="http://schemas.openxmlformats.org/officeDocument/2006/math">
                  <m:oMathParaPr>
                    <m:jc m:val="centerGroup"/>
                  </m:oMathParaPr>
                  <m:oMath xmlns:m="http://schemas.openxmlformats.org/officeDocument/2006/math">
                    <m:sSub>
                      <m:sSubPr>
                        <m:ctrlPr>
                          <a:rPr lang="en-US" sz="900" b="0" i="1">
                            <a:latin typeface="Cambria Math" panose="02040503050406030204" pitchFamily="18" charset="0"/>
                          </a:rPr>
                        </m:ctrlPr>
                      </m:sSubPr>
                      <m:e>
                        <m:r>
                          <a:rPr lang="en-US" sz="900" b="0" i="1">
                            <a:latin typeface="Cambria Math" panose="02040503050406030204" pitchFamily="18" charset="0"/>
                          </a:rPr>
                          <m:t>𝑀𝑂𝐸</m:t>
                        </m:r>
                      </m:e>
                      <m:sub>
                        <m:r>
                          <a:rPr lang="en-US" sz="900" b="0" i="1">
                            <a:latin typeface="Cambria Math" panose="02040503050406030204" pitchFamily="18" charset="0"/>
                          </a:rPr>
                          <m:t>𝐶h𝑟𝑜𝑛𝑖𝑐</m:t>
                        </m:r>
                      </m:sub>
                    </m:sSub>
                    <m:r>
                      <a:rPr lang="en-US" sz="900" b="0" i="1">
                        <a:latin typeface="Cambria Math" panose="02040503050406030204" pitchFamily="18" charset="0"/>
                        <a:ea typeface="Cambria Math" panose="02040503050406030204" pitchFamily="18" charset="0"/>
                      </a:rPr>
                      <m:t>=</m:t>
                    </m:r>
                    <m:f>
                      <m:fPr>
                        <m:ctrlPr>
                          <a:rPr lang="en-US" sz="900" b="0" i="1">
                            <a:latin typeface="Cambria Math" panose="02040503050406030204" pitchFamily="18" charset="0"/>
                            <a:ea typeface="Cambria Math" panose="02040503050406030204" pitchFamily="18" charset="0"/>
                          </a:rPr>
                        </m:ctrlPr>
                      </m:fPr>
                      <m:num>
                        <m:r>
                          <a:rPr lang="en-US" sz="900" b="0" i="1">
                            <a:latin typeface="Cambria Math" panose="02040503050406030204" pitchFamily="18" charset="0"/>
                            <a:ea typeface="Cambria Math" panose="02040503050406030204" pitchFamily="18" charset="0"/>
                          </a:rPr>
                          <m:t>𝑁𝑜𝑛</m:t>
                        </m:r>
                        <m:r>
                          <a:rPr lang="en-US" sz="900" b="0" i="1">
                            <a:latin typeface="Cambria Math" panose="02040503050406030204" pitchFamily="18" charset="0"/>
                            <a:ea typeface="Cambria Math" panose="02040503050406030204" pitchFamily="18" charset="0"/>
                          </a:rPr>
                          <m:t>−</m:t>
                        </m:r>
                        <m:r>
                          <a:rPr lang="en-US" sz="900" b="0" i="1">
                            <a:latin typeface="Cambria Math" panose="02040503050406030204" pitchFamily="18" charset="0"/>
                            <a:ea typeface="Cambria Math" panose="02040503050406030204" pitchFamily="18" charset="0"/>
                          </a:rPr>
                          <m:t>𝐶𝑎𝑛𝑐𝑒𝑟</m:t>
                        </m:r>
                        <m:r>
                          <a:rPr lang="en-US" sz="900" b="0" i="1">
                            <a:latin typeface="Cambria Math" panose="02040503050406030204" pitchFamily="18" charset="0"/>
                            <a:ea typeface="Cambria Math" panose="02040503050406030204" pitchFamily="18" charset="0"/>
                          </a:rPr>
                          <m:t> </m:t>
                        </m:r>
                        <m:r>
                          <a:rPr lang="en-US" sz="900" b="0" i="1">
                            <a:latin typeface="Cambria Math" panose="02040503050406030204" pitchFamily="18" charset="0"/>
                            <a:ea typeface="Cambria Math" panose="02040503050406030204" pitchFamily="18" charset="0"/>
                          </a:rPr>
                          <m:t>𝐻𝑎𝑧𝑎𝑟𝑑</m:t>
                        </m:r>
                        <m:r>
                          <a:rPr lang="en-US" sz="900" b="0" i="1">
                            <a:latin typeface="Cambria Math" panose="02040503050406030204" pitchFamily="18" charset="0"/>
                            <a:ea typeface="Cambria Math" panose="02040503050406030204" pitchFamily="18" charset="0"/>
                          </a:rPr>
                          <m:t> </m:t>
                        </m:r>
                        <m:r>
                          <a:rPr lang="en-US" sz="900" b="0" i="1">
                            <a:latin typeface="Cambria Math" panose="02040503050406030204" pitchFamily="18" charset="0"/>
                            <a:ea typeface="Cambria Math" panose="02040503050406030204" pitchFamily="18" charset="0"/>
                          </a:rPr>
                          <m:t>𝑣𝑎𝑙𝑢𝑒</m:t>
                        </m:r>
                        <m:r>
                          <a:rPr lang="en-US" sz="900" b="0" i="1">
                            <a:latin typeface="Cambria Math" panose="02040503050406030204" pitchFamily="18" charset="0"/>
                            <a:ea typeface="Cambria Math" panose="02040503050406030204" pitchFamily="18" charset="0"/>
                          </a:rPr>
                          <m:t> (</m:t>
                        </m:r>
                        <m:r>
                          <a:rPr lang="en-US" sz="900" b="0" i="1">
                            <a:latin typeface="Cambria Math" panose="02040503050406030204" pitchFamily="18" charset="0"/>
                            <a:ea typeface="Cambria Math" panose="02040503050406030204" pitchFamily="18" charset="0"/>
                          </a:rPr>
                          <m:t>𝑃𝑂𝐷</m:t>
                        </m:r>
                        <m:r>
                          <a:rPr lang="en-US" sz="900" b="0" i="1">
                            <a:latin typeface="Cambria Math" panose="02040503050406030204" pitchFamily="18" charset="0"/>
                            <a:ea typeface="Cambria Math" panose="02040503050406030204" pitchFamily="18" charset="0"/>
                          </a:rPr>
                          <m:t>)</m:t>
                        </m:r>
                      </m:num>
                      <m:den>
                        <m:r>
                          <a:rPr lang="en-US" sz="900" b="0" i="1">
                            <a:latin typeface="Cambria Math" panose="02040503050406030204" pitchFamily="18" charset="0"/>
                            <a:ea typeface="Cambria Math" panose="02040503050406030204" pitchFamily="18" charset="0"/>
                          </a:rPr>
                          <m:t>𝐶h𝑟𝑜𝑛𝑖𝑐</m:t>
                        </m:r>
                        <m:r>
                          <a:rPr lang="en-US" sz="900" b="0" i="1">
                            <a:latin typeface="Cambria Math" panose="02040503050406030204" pitchFamily="18" charset="0"/>
                            <a:ea typeface="Cambria Math" panose="02040503050406030204" pitchFamily="18" charset="0"/>
                          </a:rPr>
                          <m:t> </m:t>
                        </m:r>
                        <m:r>
                          <a:rPr lang="en-US" sz="900" b="0" i="1">
                            <a:latin typeface="Cambria Math" panose="02040503050406030204" pitchFamily="18" charset="0"/>
                            <a:ea typeface="Cambria Math" panose="02040503050406030204" pitchFamily="18" charset="0"/>
                          </a:rPr>
                          <m:t>𝐻𝑢𝑚𝑎𝑛</m:t>
                        </m:r>
                        <m:r>
                          <a:rPr lang="en-US" sz="900" b="0" i="1">
                            <a:latin typeface="Cambria Math" panose="02040503050406030204" pitchFamily="18" charset="0"/>
                            <a:ea typeface="Cambria Math" panose="02040503050406030204" pitchFamily="18" charset="0"/>
                          </a:rPr>
                          <m:t> </m:t>
                        </m:r>
                        <m:r>
                          <a:rPr lang="en-US" sz="900" b="0" i="1">
                            <a:latin typeface="Cambria Math" panose="02040503050406030204" pitchFamily="18" charset="0"/>
                            <a:ea typeface="Cambria Math" panose="02040503050406030204" pitchFamily="18" charset="0"/>
                          </a:rPr>
                          <m:t>𝐸𝑥𝑝𝑜𝑠𝑢𝑟𝑒</m:t>
                        </m:r>
                      </m:den>
                    </m:f>
                  </m:oMath>
                </m:oMathPara>
              </a14:m>
              <a:endParaRPr lang="en-US" sz="900"/>
            </a:p>
          </xdr:txBody>
        </xdr:sp>
      </mc:Choice>
      <mc:Fallback xmlns="">
        <xdr:sp macro="" textlink="">
          <xdr:nvSpPr>
            <xdr:cNvPr id="27" name="TextBox 26">
              <a:extLst>
                <a:ext uri="{FF2B5EF4-FFF2-40B4-BE49-F238E27FC236}">
                  <a16:creationId xmlns:a16="http://schemas.microsoft.com/office/drawing/2014/main" id="{02D74398-8B42-5700-C1BA-D955A13DA522}"/>
                </a:ext>
              </a:extLst>
            </xdr:cNvPr>
            <xdr:cNvSpPr txBox="1"/>
          </xdr:nvSpPr>
          <xdr:spPr>
            <a:xfrm>
              <a:off x="26095325" y="2149475"/>
              <a:ext cx="2591062" cy="2871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r>
                <a:rPr lang="en-US" sz="900" b="0" i="0">
                  <a:latin typeface="Cambria Math" panose="02040503050406030204" pitchFamily="18" charset="0"/>
                </a:rPr>
                <a:t>〖𝑀𝑂𝐸〗_𝐶ℎ𝑟𝑜𝑛𝑖𝑐</a:t>
              </a:r>
              <a:r>
                <a:rPr lang="en-US" sz="900" b="0" i="0">
                  <a:latin typeface="Cambria Math" panose="02040503050406030204" pitchFamily="18" charset="0"/>
                  <a:ea typeface="Cambria Math" panose="02040503050406030204" pitchFamily="18" charset="0"/>
                </a:rPr>
                <a:t>=(𝑁𝑜𝑛−𝐶𝑎𝑛𝑐𝑒𝑟 𝐻𝑎𝑧𝑎𝑟𝑑 𝑣𝑎𝑙𝑢𝑒 (𝑃𝑂𝐷))/(𝐶ℎ𝑟𝑜𝑛𝑖𝑐 𝐻𝑢𝑚𝑎𝑛 𝐸𝑥𝑝𝑜𝑠𝑢𝑟𝑒)</a:t>
              </a:r>
              <a:endParaRPr lang="en-US" sz="900"/>
            </a:p>
          </xdr:txBody>
        </xdr:sp>
      </mc:Fallback>
    </mc:AlternateContent>
    <xdr:clientData/>
  </xdr:oneCellAnchor>
  <xdr:oneCellAnchor>
    <xdr:from>
      <xdr:col>30</xdr:col>
      <xdr:colOff>17318</xdr:colOff>
      <xdr:row>1</xdr:row>
      <xdr:rowOff>932007</xdr:rowOff>
    </xdr:from>
    <xdr:ext cx="5945987" cy="376706"/>
    <mc:AlternateContent xmlns:mc="http://schemas.openxmlformats.org/markup-compatibility/2006" xmlns:a14="http://schemas.microsoft.com/office/drawing/2010/main">
      <mc:Choice Requires="a14">
        <xdr:sp macro="" textlink="">
          <xdr:nvSpPr>
            <xdr:cNvPr id="28" name="TextBox 27">
              <a:extLst>
                <a:ext uri="{FF2B5EF4-FFF2-40B4-BE49-F238E27FC236}">
                  <a16:creationId xmlns:a16="http://schemas.microsoft.com/office/drawing/2014/main" id="{81E681FD-6D44-4172-A203-33D45FF11B06}"/>
                </a:ext>
              </a:extLst>
            </xdr:cNvPr>
            <xdr:cNvSpPr txBox="1"/>
          </xdr:nvSpPr>
          <xdr:spPr>
            <a:xfrm>
              <a:off x="26030093" y="2046432"/>
              <a:ext cx="5945987" cy="3767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
                      <m:sSubPr>
                        <m:ctrlPr>
                          <a:rPr lang="en-US" sz="1100" b="0" i="1">
                            <a:latin typeface="Cambria Math" panose="02040503050406030204" pitchFamily="18" charset="0"/>
                          </a:rPr>
                        </m:ctrlPr>
                      </m:sSubPr>
                      <m:e>
                        <m:r>
                          <a:rPr lang="en-US" sz="1100" b="0" i="1">
                            <a:latin typeface="Cambria Math" panose="02040503050406030204" pitchFamily="18" charset="0"/>
                          </a:rPr>
                          <m:t>𝑇𝑊𝐹</m:t>
                        </m:r>
                      </m:e>
                      <m:sub>
                        <m:r>
                          <a:rPr lang="en-US" sz="1100" b="0" i="1">
                            <a:latin typeface="Cambria Math" panose="02040503050406030204" pitchFamily="18" charset="0"/>
                          </a:rPr>
                          <m:t>𝐶h𝑟𝑜𝑛𝑖𝑐</m:t>
                        </m:r>
                      </m:sub>
                    </m:sSub>
                    <m:r>
                      <a:rPr lang="en-US" sz="1100" b="0" i="1">
                        <a:latin typeface="Cambria Math" panose="02040503050406030204" pitchFamily="18" charset="0"/>
                      </a:rPr>
                      <m:t>=</m:t>
                    </m:r>
                    <m:d>
                      <m:dPr>
                        <m:begChr m:val="["/>
                        <m:endChr m:val="]"/>
                        <m:ctrlPr>
                          <a:rPr lang="en-US" sz="1100" b="0" i="1">
                            <a:latin typeface="Cambria Math" panose="02040503050406030204" pitchFamily="18" charset="0"/>
                          </a:rPr>
                        </m:ctrlPr>
                      </m:dPr>
                      <m:e>
                        <m:f>
                          <m:fPr>
                            <m:ctrlPr>
                              <a:rPr lang="en-US" sz="1100" b="0" i="1">
                                <a:latin typeface="Cambria Math" panose="02040503050406030204" pitchFamily="18" charset="0"/>
                              </a:rPr>
                            </m:ctrlPr>
                          </m:fPr>
                          <m:num>
                            <m:r>
                              <a:rPr lang="en-US" sz="1100" b="0" i="1">
                                <a:latin typeface="Cambria Math" panose="02040503050406030204" pitchFamily="18" charset="0"/>
                              </a:rPr>
                              <m:t>𝐸𝑥𝑝𝑜𝑠𝑢𝑟𝑒</m:t>
                            </m:r>
                            <m:r>
                              <a:rPr lang="en-US" sz="1100" b="0" i="1">
                                <a:latin typeface="Cambria Math" panose="02040503050406030204" pitchFamily="18" charset="0"/>
                              </a:rPr>
                              <m:t> </m:t>
                            </m:r>
                            <m:r>
                              <a:rPr lang="en-US" sz="1100" b="0" i="1">
                                <a:latin typeface="Cambria Math" panose="02040503050406030204" pitchFamily="18" charset="0"/>
                              </a:rPr>
                              <m:t>𝑡𝑖𝑚𝑒</m:t>
                            </m:r>
                            <m:r>
                              <a:rPr lang="en-US" sz="1100" b="0" i="1">
                                <a:latin typeface="Cambria Math" panose="02040503050406030204" pitchFamily="18" charset="0"/>
                              </a:rPr>
                              <m:t> (</m:t>
                            </m:r>
                            <m:r>
                              <a:rPr lang="en-US" sz="1100" b="0" i="1">
                                <a:latin typeface="Cambria Math" panose="02040503050406030204" pitchFamily="18" charset="0"/>
                              </a:rPr>
                              <m:t>h𝑜𝑢𝑟𝑠</m:t>
                            </m:r>
                            <m:r>
                              <a:rPr lang="en-US" sz="1100" b="0" i="1">
                                <a:latin typeface="Cambria Math" panose="02040503050406030204" pitchFamily="18" charset="0"/>
                              </a:rPr>
                              <m:t> </m:t>
                            </m:r>
                            <m:r>
                              <a:rPr lang="en-US" sz="1100" b="0" i="1">
                                <a:latin typeface="Cambria Math" panose="02040503050406030204" pitchFamily="18" charset="0"/>
                              </a:rPr>
                              <m:t>𝑝𝑒𝑟</m:t>
                            </m:r>
                            <m:r>
                              <a:rPr lang="en-US" sz="1100" b="0" i="1">
                                <a:latin typeface="Cambria Math" panose="02040503050406030204" pitchFamily="18" charset="0"/>
                              </a:rPr>
                              <m:t> </m:t>
                            </m:r>
                            <m:r>
                              <a:rPr lang="en-US" sz="1100" b="0" i="1">
                                <a:latin typeface="Cambria Math" panose="02040503050406030204" pitchFamily="18" charset="0"/>
                              </a:rPr>
                              <m:t>𝑑𝑎𝑦</m:t>
                            </m:r>
                            <m:r>
                              <a:rPr lang="en-US" sz="1100" b="0" i="1">
                                <a:latin typeface="Cambria Math" panose="02040503050406030204" pitchFamily="18" charset="0"/>
                              </a:rPr>
                              <m:t>)</m:t>
                            </m:r>
                          </m:num>
                          <m:den>
                            <m:r>
                              <a:rPr lang="en-US" sz="1100" b="0" i="1">
                                <a:latin typeface="Cambria Math" panose="02040503050406030204" pitchFamily="18" charset="0"/>
                              </a:rPr>
                              <m:t>24 </m:t>
                            </m:r>
                            <m:r>
                              <a:rPr lang="en-US" sz="1100" b="0" i="1">
                                <a:latin typeface="Cambria Math" panose="02040503050406030204" pitchFamily="18" charset="0"/>
                              </a:rPr>
                              <m:t>h𝑜𝑢𝑟𝑠</m:t>
                            </m:r>
                            <m:r>
                              <a:rPr lang="en-US" sz="1100" b="0" i="1">
                                <a:latin typeface="Cambria Math" panose="02040503050406030204" pitchFamily="18" charset="0"/>
                              </a:rPr>
                              <m:t> </m:t>
                            </m:r>
                            <m:r>
                              <a:rPr lang="en-US" sz="1100" b="0" i="1">
                                <a:latin typeface="Cambria Math" panose="02040503050406030204" pitchFamily="18" charset="0"/>
                              </a:rPr>
                              <m:t>𝑝𝑒𝑟</m:t>
                            </m:r>
                            <m:r>
                              <a:rPr lang="en-US" sz="1100" b="0" i="1">
                                <a:latin typeface="Cambria Math" panose="02040503050406030204" pitchFamily="18" charset="0"/>
                              </a:rPr>
                              <m:t> </m:t>
                            </m:r>
                            <m:r>
                              <a:rPr lang="en-US" sz="1100" b="0" i="1">
                                <a:latin typeface="Cambria Math" panose="02040503050406030204" pitchFamily="18" charset="0"/>
                              </a:rPr>
                              <m:t>𝑑𝑎𝑦</m:t>
                            </m:r>
                          </m:den>
                        </m:f>
                      </m:e>
                    </m:d>
                    <m:r>
                      <a:rPr lang="en-US" sz="1100" b="0" i="1">
                        <a:latin typeface="Cambria Math" panose="02040503050406030204" pitchFamily="18" charset="0"/>
                        <a:ea typeface="Cambria Math" panose="02040503050406030204" pitchFamily="18" charset="0"/>
                      </a:rPr>
                      <m:t>×</m:t>
                    </m:r>
                    <m:d>
                      <m:dPr>
                        <m:begChr m:val="["/>
                        <m:endChr m:val="]"/>
                        <m:ctrlPr>
                          <a:rPr lang="en-US" sz="1100" b="0" i="1">
                            <a:latin typeface="Cambria Math" panose="02040503050406030204" pitchFamily="18" charset="0"/>
                            <a:ea typeface="Cambria Math" panose="02040503050406030204" pitchFamily="18" charset="0"/>
                          </a:rPr>
                        </m:ctrlPr>
                      </m:dPr>
                      <m:e>
                        <m:f>
                          <m:fPr>
                            <m:ctrlPr>
                              <a:rPr lang="en-US" sz="1100" b="0" i="1">
                                <a:latin typeface="Cambria Math" panose="02040503050406030204" pitchFamily="18" charset="0"/>
                                <a:ea typeface="Cambria Math" panose="02040503050406030204" pitchFamily="18" charset="0"/>
                              </a:rPr>
                            </m:ctrlPr>
                          </m:fPr>
                          <m:num>
                            <m:r>
                              <a:rPr lang="en-US" sz="1100" b="0" i="1">
                                <a:latin typeface="Cambria Math" panose="02040503050406030204" pitchFamily="18" charset="0"/>
                                <a:ea typeface="Cambria Math" panose="02040503050406030204" pitchFamily="18" charset="0"/>
                              </a:rPr>
                              <m:t>𝐸𝑥𝑝𝑜𝑠𝑢𝑟𝑒</m:t>
                            </m:r>
                            <m:r>
                              <a:rPr lang="en-US" sz="1100" b="0" i="1">
                                <a:latin typeface="Cambria Math" panose="02040503050406030204" pitchFamily="18" charset="0"/>
                                <a:ea typeface="Cambria Math" panose="02040503050406030204" pitchFamily="18" charset="0"/>
                              </a:rPr>
                              <m:t> </m:t>
                            </m:r>
                            <m:r>
                              <a:rPr lang="en-US" sz="1100" b="0" i="1">
                                <a:latin typeface="Cambria Math" panose="02040503050406030204" pitchFamily="18" charset="0"/>
                                <a:ea typeface="Cambria Math" panose="02040503050406030204" pitchFamily="18" charset="0"/>
                              </a:rPr>
                              <m:t>𝑓𝑟𝑒𝑞𝑢𝑒𝑛𝑐𝑦</m:t>
                            </m:r>
                            <m:r>
                              <a:rPr lang="en-US" sz="1100" b="0" i="1">
                                <a:latin typeface="Cambria Math" panose="02040503050406030204" pitchFamily="18" charset="0"/>
                                <a:ea typeface="Cambria Math" panose="02040503050406030204" pitchFamily="18" charset="0"/>
                              </a:rPr>
                              <m:t> (</m:t>
                            </m:r>
                            <m:r>
                              <a:rPr lang="en-US" sz="1100" b="0" i="1">
                                <a:latin typeface="Cambria Math" panose="02040503050406030204" pitchFamily="18" charset="0"/>
                                <a:ea typeface="Cambria Math" panose="02040503050406030204" pitchFamily="18" charset="0"/>
                              </a:rPr>
                              <m:t>𝑑𝑎𝑦𝑠</m:t>
                            </m:r>
                            <m:r>
                              <a:rPr lang="en-US" sz="1100" b="0" i="1">
                                <a:latin typeface="Cambria Math" panose="02040503050406030204" pitchFamily="18" charset="0"/>
                                <a:ea typeface="Cambria Math" panose="02040503050406030204" pitchFamily="18" charset="0"/>
                              </a:rPr>
                              <m:t> </m:t>
                            </m:r>
                            <m:r>
                              <a:rPr lang="en-US" sz="1100" b="0" i="1">
                                <a:latin typeface="Cambria Math" panose="02040503050406030204" pitchFamily="18" charset="0"/>
                                <a:ea typeface="Cambria Math" panose="02040503050406030204" pitchFamily="18" charset="0"/>
                              </a:rPr>
                              <m:t>𝑝𝑒𝑟</m:t>
                            </m:r>
                            <m:r>
                              <a:rPr lang="en-US" sz="1100" b="0" i="1">
                                <a:latin typeface="Cambria Math" panose="02040503050406030204" pitchFamily="18" charset="0"/>
                                <a:ea typeface="Cambria Math" panose="02040503050406030204" pitchFamily="18" charset="0"/>
                              </a:rPr>
                              <m:t> </m:t>
                            </m:r>
                            <m:r>
                              <a:rPr lang="en-US" sz="1100" b="0" i="1">
                                <a:latin typeface="Cambria Math" panose="02040503050406030204" pitchFamily="18" charset="0"/>
                                <a:ea typeface="Cambria Math" panose="02040503050406030204" pitchFamily="18" charset="0"/>
                              </a:rPr>
                              <m:t>𝑦𝑒𝑎𝑟</m:t>
                            </m:r>
                            <m:r>
                              <a:rPr lang="en-US" sz="1100" b="0" i="1">
                                <a:latin typeface="Cambria Math" panose="02040503050406030204" pitchFamily="18" charset="0"/>
                                <a:ea typeface="Cambria Math" panose="02040503050406030204" pitchFamily="18" charset="0"/>
                              </a:rPr>
                              <m:t>)</m:t>
                            </m:r>
                          </m:num>
                          <m:den>
                            <m:r>
                              <a:rPr lang="en-US" sz="1100" b="0" i="1">
                                <a:latin typeface="Cambria Math" panose="02040503050406030204" pitchFamily="18" charset="0"/>
                                <a:ea typeface="Cambria Math" panose="02040503050406030204" pitchFamily="18" charset="0"/>
                              </a:rPr>
                              <m:t>365 </m:t>
                            </m:r>
                            <m:r>
                              <a:rPr lang="en-US" sz="1100" b="0" i="1">
                                <a:latin typeface="Cambria Math" panose="02040503050406030204" pitchFamily="18" charset="0"/>
                                <a:ea typeface="Cambria Math" panose="02040503050406030204" pitchFamily="18" charset="0"/>
                              </a:rPr>
                              <m:t>𝑑𝑎𝑦𝑠</m:t>
                            </m:r>
                            <m:r>
                              <a:rPr lang="en-US" sz="1100" b="0" i="1">
                                <a:latin typeface="Cambria Math" panose="02040503050406030204" pitchFamily="18" charset="0"/>
                                <a:ea typeface="Cambria Math" panose="02040503050406030204" pitchFamily="18" charset="0"/>
                              </a:rPr>
                              <m:t> </m:t>
                            </m:r>
                            <m:r>
                              <a:rPr lang="en-US" sz="1100" b="0" i="1">
                                <a:latin typeface="Cambria Math" panose="02040503050406030204" pitchFamily="18" charset="0"/>
                                <a:ea typeface="Cambria Math" panose="02040503050406030204" pitchFamily="18" charset="0"/>
                              </a:rPr>
                              <m:t>𝑝𝑒𝑟</m:t>
                            </m:r>
                            <m:r>
                              <a:rPr lang="en-US" sz="1100" b="0" i="1">
                                <a:latin typeface="Cambria Math" panose="02040503050406030204" pitchFamily="18" charset="0"/>
                                <a:ea typeface="Cambria Math" panose="02040503050406030204" pitchFamily="18" charset="0"/>
                              </a:rPr>
                              <m:t> </m:t>
                            </m:r>
                            <m:r>
                              <a:rPr lang="en-US" sz="1100" b="0" i="1">
                                <a:latin typeface="Cambria Math" panose="02040503050406030204" pitchFamily="18" charset="0"/>
                                <a:ea typeface="Cambria Math" panose="02040503050406030204" pitchFamily="18" charset="0"/>
                              </a:rPr>
                              <m:t>𝑦𝑒𝑎𝑟</m:t>
                            </m:r>
                          </m:den>
                        </m:f>
                      </m:e>
                    </m:d>
                    <m:r>
                      <a:rPr lang="en-US" sz="1100" b="0" i="1">
                        <a:latin typeface="Cambria Math" panose="02040503050406030204" pitchFamily="18" charset="0"/>
                        <a:ea typeface="Cambria Math" panose="02040503050406030204" pitchFamily="18" charset="0"/>
                      </a:rPr>
                      <m:t>×</m:t>
                    </m:r>
                    <m:f>
                      <m:fPr>
                        <m:ctrlPr>
                          <a:rPr lang="en-US" sz="1100" b="0" i="1">
                            <a:latin typeface="Cambria Math" panose="02040503050406030204" pitchFamily="18" charset="0"/>
                            <a:ea typeface="Cambria Math" panose="02040503050406030204" pitchFamily="18" charset="0"/>
                          </a:rPr>
                        </m:ctrlPr>
                      </m:fPr>
                      <m:num>
                        <m:r>
                          <a:rPr lang="en-US" sz="1100" b="0" i="1">
                            <a:latin typeface="Cambria Math" panose="02040503050406030204" pitchFamily="18" charset="0"/>
                            <a:ea typeface="Cambria Math" panose="02040503050406030204" pitchFamily="18" charset="0"/>
                          </a:rPr>
                          <m:t>𝐸𝐷</m:t>
                        </m:r>
                      </m:num>
                      <m:den>
                        <m:r>
                          <a:rPr lang="en-US" sz="1100" b="0" i="1">
                            <a:latin typeface="Cambria Math" panose="02040503050406030204" pitchFamily="18" charset="0"/>
                            <a:ea typeface="Cambria Math" panose="02040503050406030204" pitchFamily="18" charset="0"/>
                          </a:rPr>
                          <m:t>𝐴𝑇</m:t>
                        </m:r>
                      </m:den>
                    </m:f>
                  </m:oMath>
                </m:oMathPara>
              </a14:m>
              <a:endParaRPr lang="en-US" sz="1100"/>
            </a:p>
          </xdr:txBody>
        </xdr:sp>
      </mc:Choice>
      <mc:Fallback xmlns="">
        <xdr:sp macro="" textlink="">
          <xdr:nvSpPr>
            <xdr:cNvPr id="28" name="TextBox 27">
              <a:extLst>
                <a:ext uri="{FF2B5EF4-FFF2-40B4-BE49-F238E27FC236}">
                  <a16:creationId xmlns:a16="http://schemas.microsoft.com/office/drawing/2014/main" id="{81E681FD-6D44-4172-A203-33D45FF11B06}"/>
                </a:ext>
              </a:extLst>
            </xdr:cNvPr>
            <xdr:cNvSpPr txBox="1"/>
          </xdr:nvSpPr>
          <xdr:spPr>
            <a:xfrm>
              <a:off x="26030093" y="2046432"/>
              <a:ext cx="5945987" cy="3767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US" sz="1100" b="0" i="0">
                  <a:latin typeface="Cambria Math" panose="02040503050406030204" pitchFamily="18" charset="0"/>
                </a:rPr>
                <a:t>〖𝑇𝑊𝐹〗_𝐶ℎ𝑟𝑜𝑛𝑖𝑐=[(𝐸𝑥𝑝𝑜𝑠𝑢𝑟𝑒 𝑡𝑖𝑚𝑒 (ℎ𝑜𝑢𝑟𝑠 𝑝𝑒𝑟 𝑑𝑎𝑦))/(24 ℎ𝑜𝑢𝑟𝑠 𝑝𝑒𝑟 𝑑𝑎𝑦)]</a:t>
              </a:r>
              <a:r>
                <a:rPr lang="en-US" sz="1100" b="0" i="0">
                  <a:latin typeface="Cambria Math" panose="02040503050406030204" pitchFamily="18" charset="0"/>
                  <a:ea typeface="Cambria Math" panose="02040503050406030204" pitchFamily="18" charset="0"/>
                </a:rPr>
                <a:t>×[(𝐸𝑥𝑝𝑜𝑠𝑢𝑟𝑒 𝑓𝑟𝑒𝑞𝑢𝑒𝑛𝑐𝑦 (𝑑𝑎𝑦𝑠 𝑝𝑒𝑟 𝑦𝑒𝑎𝑟))/(365 𝑑𝑎𝑦𝑠 𝑝𝑒𝑟 𝑦𝑒𝑎𝑟)]×𝐸𝐷/𝐴𝑇</a:t>
              </a:r>
              <a:endParaRPr lang="en-US" sz="1100"/>
            </a:p>
          </xdr:txBody>
        </xdr:sp>
      </mc:Fallback>
    </mc:AlternateContent>
    <xdr:clientData/>
  </xdr:oneCellAnchor>
  <xdr:oneCellAnchor>
    <xdr:from>
      <xdr:col>36</xdr:col>
      <xdr:colOff>287867</xdr:colOff>
      <xdr:row>2</xdr:row>
      <xdr:rowOff>464609</xdr:rowOff>
    </xdr:from>
    <xdr:ext cx="1420965" cy="125227"/>
    <mc:AlternateContent xmlns:mc="http://schemas.openxmlformats.org/markup-compatibility/2006" xmlns:a14="http://schemas.microsoft.com/office/drawing/2010/main">
      <mc:Choice Requires="a14">
        <xdr:sp macro="" textlink="">
          <xdr:nvSpPr>
            <xdr:cNvPr id="30" name="TextBox 29">
              <a:extLst>
                <a:ext uri="{FF2B5EF4-FFF2-40B4-BE49-F238E27FC236}">
                  <a16:creationId xmlns:a16="http://schemas.microsoft.com/office/drawing/2014/main" id="{00BD6F30-4419-40B7-A400-35FBD7F9F1BC}"/>
                </a:ext>
              </a:extLst>
            </xdr:cNvPr>
            <xdr:cNvSpPr txBox="1"/>
          </xdr:nvSpPr>
          <xdr:spPr>
            <a:xfrm>
              <a:off x="32396642" y="2531534"/>
              <a:ext cx="1420965" cy="125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n-US" sz="800" b="0" i="1">
                        <a:latin typeface="Cambria Math" panose="02040503050406030204" pitchFamily="18" charset="0"/>
                      </a:rPr>
                      <m:t>=</m:t>
                    </m:r>
                    <m:r>
                      <a:rPr lang="en-US" sz="800" b="0" i="1">
                        <a:latin typeface="Cambria Math" panose="02040503050406030204" pitchFamily="18" charset="0"/>
                      </a:rPr>
                      <m:t>𝐸𝑃𝐶</m:t>
                    </m:r>
                    <m:r>
                      <a:rPr lang="en-US" sz="800" b="0" i="1">
                        <a:latin typeface="Cambria Math" panose="02040503050406030204" pitchFamily="18" charset="0"/>
                        <a:ea typeface="Cambria Math" panose="02040503050406030204" pitchFamily="18" charset="0"/>
                      </a:rPr>
                      <m:t>×</m:t>
                    </m:r>
                    <m:sSub>
                      <m:sSubPr>
                        <m:ctrlPr>
                          <a:rPr lang="en-US" sz="800" b="0" i="1">
                            <a:latin typeface="Cambria Math" panose="02040503050406030204" pitchFamily="18" charset="0"/>
                            <a:ea typeface="Cambria Math" panose="02040503050406030204" pitchFamily="18" charset="0"/>
                          </a:rPr>
                        </m:ctrlPr>
                      </m:sSubPr>
                      <m:e>
                        <m:r>
                          <a:rPr lang="en-US" sz="800" b="0" i="1">
                            <a:latin typeface="Cambria Math" panose="02040503050406030204" pitchFamily="18" charset="0"/>
                            <a:ea typeface="Cambria Math" panose="02040503050406030204" pitchFamily="18" charset="0"/>
                          </a:rPr>
                          <m:t>𝑇𝑊𝐹</m:t>
                        </m:r>
                      </m:e>
                      <m:sub>
                        <m:r>
                          <a:rPr lang="en-US" sz="800" b="0" i="1">
                            <a:latin typeface="Cambria Math" panose="02040503050406030204" pitchFamily="18" charset="0"/>
                            <a:ea typeface="Cambria Math" panose="02040503050406030204" pitchFamily="18" charset="0"/>
                          </a:rPr>
                          <m:t>𝑁𝑜𝑛</m:t>
                        </m:r>
                        <m:r>
                          <a:rPr lang="en-US" sz="800" b="0" i="1">
                            <a:latin typeface="Cambria Math" panose="02040503050406030204" pitchFamily="18" charset="0"/>
                            <a:ea typeface="Cambria Math" panose="02040503050406030204" pitchFamily="18" charset="0"/>
                          </a:rPr>
                          <m:t>−</m:t>
                        </m:r>
                        <m:r>
                          <a:rPr lang="en-US" sz="800" b="0" i="1">
                            <a:latin typeface="Cambria Math" panose="02040503050406030204" pitchFamily="18" charset="0"/>
                            <a:ea typeface="Cambria Math" panose="02040503050406030204" pitchFamily="18" charset="0"/>
                          </a:rPr>
                          <m:t>𝑐𝑎𝑛𝑐𝑒𝑟</m:t>
                        </m:r>
                        <m:r>
                          <a:rPr lang="en-US" sz="800" b="0" i="1">
                            <a:latin typeface="Cambria Math" panose="02040503050406030204" pitchFamily="18" charset="0"/>
                            <a:ea typeface="Cambria Math" panose="02040503050406030204" pitchFamily="18" charset="0"/>
                          </a:rPr>
                          <m:t> </m:t>
                        </m:r>
                        <m:r>
                          <a:rPr lang="en-US" sz="800" b="0" i="1">
                            <a:latin typeface="Cambria Math" panose="02040503050406030204" pitchFamily="18" charset="0"/>
                            <a:ea typeface="Cambria Math" panose="02040503050406030204" pitchFamily="18" charset="0"/>
                          </a:rPr>
                          <m:t>𝐶h𝑟𝑜𝑛𝑖𝑐</m:t>
                        </m:r>
                      </m:sub>
                    </m:sSub>
                  </m:oMath>
                </m:oMathPara>
              </a14:m>
              <a:endParaRPr lang="en-US" sz="800"/>
            </a:p>
          </xdr:txBody>
        </xdr:sp>
      </mc:Choice>
      <mc:Fallback xmlns="">
        <xdr:sp macro="" textlink="">
          <xdr:nvSpPr>
            <xdr:cNvPr id="30" name="TextBox 29">
              <a:extLst>
                <a:ext uri="{FF2B5EF4-FFF2-40B4-BE49-F238E27FC236}">
                  <a16:creationId xmlns:a16="http://schemas.microsoft.com/office/drawing/2014/main" id="{00BD6F30-4419-40B7-A400-35FBD7F9F1BC}"/>
                </a:ext>
              </a:extLst>
            </xdr:cNvPr>
            <xdr:cNvSpPr txBox="1"/>
          </xdr:nvSpPr>
          <xdr:spPr>
            <a:xfrm>
              <a:off x="32396642" y="2531534"/>
              <a:ext cx="1420965" cy="125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US" sz="800" b="0" i="0">
                  <a:latin typeface="Cambria Math" panose="02040503050406030204" pitchFamily="18" charset="0"/>
                </a:rPr>
                <a:t>=𝐸𝑃𝐶</a:t>
              </a:r>
              <a:r>
                <a:rPr lang="en-US" sz="800" b="0" i="0">
                  <a:latin typeface="Cambria Math" panose="02040503050406030204" pitchFamily="18" charset="0"/>
                  <a:ea typeface="Cambria Math" panose="02040503050406030204" pitchFamily="18" charset="0"/>
                </a:rPr>
                <a:t>×〖𝑇𝑊𝐹〗_(𝑁𝑜𝑛−𝑐𝑎𝑛𝑐𝑒𝑟 𝐶ℎ𝑟𝑜𝑛𝑖𝑐)</a:t>
              </a:r>
              <a:endParaRPr lang="en-US" sz="800"/>
            </a:p>
          </xdr:txBody>
        </xdr:sp>
      </mc:Fallback>
    </mc:AlternateContent>
    <xdr:clientData/>
  </xdr:oneCellAnchor>
</xdr:wsDr>
</file>

<file path=xl/drawings/drawing2.xml><?xml version="1.0" encoding="utf-8"?>
<xdr:wsDr xmlns:xdr="http://schemas.openxmlformats.org/drawingml/2006/spreadsheetDrawing" xmlns:a="http://schemas.openxmlformats.org/drawingml/2006/main">
  <xdr:oneCellAnchor>
    <xdr:from>
      <xdr:col>0</xdr:col>
      <xdr:colOff>47625</xdr:colOff>
      <xdr:row>33</xdr:row>
      <xdr:rowOff>85725</xdr:rowOff>
    </xdr:from>
    <xdr:ext cx="7175867" cy="2801857"/>
    <xdr:pic>
      <xdr:nvPicPr>
        <xdr:cNvPr id="4" name="Picture 3">
          <a:extLst>
            <a:ext uri="{FF2B5EF4-FFF2-40B4-BE49-F238E27FC236}">
              <a16:creationId xmlns:a16="http://schemas.microsoft.com/office/drawing/2014/main" id="{74E90483-D384-401C-BD59-FA089036EC3B}"/>
            </a:ext>
          </a:extLst>
        </xdr:cNvPr>
        <xdr:cNvPicPr>
          <a:picLocks noChangeAspect="1"/>
        </xdr:cNvPicPr>
      </xdr:nvPicPr>
      <xdr:blipFill>
        <a:blip xmlns:r="http://schemas.openxmlformats.org/officeDocument/2006/relationships" r:embed="rId1"/>
        <a:stretch>
          <a:fillRect/>
        </a:stretch>
      </xdr:blipFill>
      <xdr:spPr>
        <a:xfrm>
          <a:off x="44450" y="16817975"/>
          <a:ext cx="7175867" cy="2801857"/>
        </a:xfrm>
        <a:prstGeom prst="rect">
          <a:avLst/>
        </a:prstGeom>
      </xdr:spPr>
    </xdr:pic>
    <xdr:clientData/>
  </xdr:oneCellAnchor>
  <xdr:oneCellAnchor>
    <xdr:from>
      <xdr:col>8</xdr:col>
      <xdr:colOff>352425</xdr:colOff>
      <xdr:row>32</xdr:row>
      <xdr:rowOff>29634</xdr:rowOff>
    </xdr:from>
    <xdr:ext cx="6290454" cy="4006153"/>
    <xdr:pic>
      <xdr:nvPicPr>
        <xdr:cNvPr id="5" name="Picture 4">
          <a:extLst>
            <a:ext uri="{FF2B5EF4-FFF2-40B4-BE49-F238E27FC236}">
              <a16:creationId xmlns:a16="http://schemas.microsoft.com/office/drawing/2014/main" id="{B6EE5300-A49A-4FE4-8C1E-714999CAAFDB}"/>
            </a:ext>
          </a:extLst>
        </xdr:cNvPr>
        <xdr:cNvPicPr>
          <a:picLocks noChangeAspect="1"/>
        </xdr:cNvPicPr>
      </xdr:nvPicPr>
      <xdr:blipFill>
        <a:blip xmlns:r="http://schemas.openxmlformats.org/officeDocument/2006/relationships" r:embed="rId2"/>
        <a:stretch>
          <a:fillRect/>
        </a:stretch>
      </xdr:blipFill>
      <xdr:spPr>
        <a:xfrm>
          <a:off x="7591425" y="19862801"/>
          <a:ext cx="6290454" cy="4006153"/>
        </a:xfrm>
        <a:prstGeom prst="rect">
          <a:avLst/>
        </a:prstGeom>
      </xdr:spPr>
    </xdr:pic>
    <xdr:clientData/>
  </xdr:oneCellAnchor>
  <xdr:oneCellAnchor>
    <xdr:from>
      <xdr:col>0</xdr:col>
      <xdr:colOff>215901</xdr:colOff>
      <xdr:row>83</xdr:row>
      <xdr:rowOff>38100</xdr:rowOff>
    </xdr:from>
    <xdr:ext cx="5938122" cy="2969334"/>
    <xdr:pic>
      <xdr:nvPicPr>
        <xdr:cNvPr id="6" name="Picture 5">
          <a:extLst>
            <a:ext uri="{FF2B5EF4-FFF2-40B4-BE49-F238E27FC236}">
              <a16:creationId xmlns:a16="http://schemas.microsoft.com/office/drawing/2014/main" id="{FDE174BD-1206-45E8-A645-9070E440890B}"/>
            </a:ext>
          </a:extLst>
        </xdr:cNvPr>
        <xdr:cNvPicPr>
          <a:picLocks noChangeAspect="1"/>
        </xdr:cNvPicPr>
      </xdr:nvPicPr>
      <xdr:blipFill>
        <a:blip xmlns:r="http://schemas.openxmlformats.org/officeDocument/2006/relationships" r:embed="rId3"/>
        <a:stretch>
          <a:fillRect/>
        </a:stretch>
      </xdr:blipFill>
      <xdr:spPr>
        <a:xfrm>
          <a:off x="219076" y="25822275"/>
          <a:ext cx="5938122" cy="2969334"/>
        </a:xfrm>
        <a:prstGeom prst="rect">
          <a:avLst/>
        </a:prstGeom>
      </xdr:spPr>
    </xdr:pic>
    <xdr:clientData/>
  </xdr:oneCellAnchor>
  <xdr:oneCellAnchor>
    <xdr:from>
      <xdr:col>0</xdr:col>
      <xdr:colOff>209550</xdr:colOff>
      <xdr:row>51</xdr:row>
      <xdr:rowOff>114300</xdr:rowOff>
    </xdr:from>
    <xdr:ext cx="4939647" cy="1971324"/>
    <xdr:pic>
      <xdr:nvPicPr>
        <xdr:cNvPr id="7" name="Picture 6">
          <a:extLst>
            <a:ext uri="{FF2B5EF4-FFF2-40B4-BE49-F238E27FC236}">
              <a16:creationId xmlns:a16="http://schemas.microsoft.com/office/drawing/2014/main" id="{A6A03923-AB9E-49C4-8C02-EDF074F7E4F4}"/>
            </a:ext>
          </a:extLst>
        </xdr:cNvPr>
        <xdr:cNvPicPr>
          <a:picLocks noChangeAspect="1"/>
        </xdr:cNvPicPr>
      </xdr:nvPicPr>
      <xdr:blipFill>
        <a:blip xmlns:r="http://schemas.openxmlformats.org/officeDocument/2006/relationships" r:embed="rId4"/>
        <a:stretch>
          <a:fillRect/>
        </a:stretch>
      </xdr:blipFill>
      <xdr:spPr>
        <a:xfrm>
          <a:off x="209550" y="20107275"/>
          <a:ext cx="4939647" cy="1971324"/>
        </a:xfrm>
        <a:prstGeom prst="rect">
          <a:avLst/>
        </a:prstGeom>
      </xdr:spPr>
    </xdr:pic>
    <xdr:clientData/>
  </xdr:oneCellAnchor>
  <xdr:oneCellAnchor>
    <xdr:from>
      <xdr:col>0</xdr:col>
      <xdr:colOff>320675</xdr:colOff>
      <xdr:row>65</xdr:row>
      <xdr:rowOff>131789</xdr:rowOff>
    </xdr:from>
    <xdr:ext cx="5816146" cy="3008996"/>
    <xdr:pic>
      <xdr:nvPicPr>
        <xdr:cNvPr id="8" name="Picture 7">
          <a:extLst>
            <a:ext uri="{FF2B5EF4-FFF2-40B4-BE49-F238E27FC236}">
              <a16:creationId xmlns:a16="http://schemas.microsoft.com/office/drawing/2014/main" id="{28BB45CE-98B9-4443-B2B6-8DA9CFFD31DE}"/>
            </a:ext>
          </a:extLst>
        </xdr:cNvPr>
        <xdr:cNvPicPr>
          <a:picLocks noChangeAspect="1"/>
        </xdr:cNvPicPr>
      </xdr:nvPicPr>
      <xdr:blipFill>
        <a:blip xmlns:r="http://schemas.openxmlformats.org/officeDocument/2006/relationships" r:embed="rId5"/>
        <a:stretch>
          <a:fillRect/>
        </a:stretch>
      </xdr:blipFill>
      <xdr:spPr>
        <a:xfrm>
          <a:off x="320675" y="22658414"/>
          <a:ext cx="5816146" cy="3008996"/>
        </a:xfrm>
        <a:prstGeom prst="rect">
          <a:avLst/>
        </a:prstGeom>
      </xdr:spPr>
    </xdr:pic>
    <xdr:clientData/>
  </xdr:oneCellAnchor>
  <xdr:oneCellAnchor>
    <xdr:from>
      <xdr:col>0</xdr:col>
      <xdr:colOff>0</xdr:colOff>
      <xdr:row>102</xdr:row>
      <xdr:rowOff>0</xdr:rowOff>
    </xdr:from>
    <xdr:ext cx="4501474" cy="2122826"/>
    <xdr:pic>
      <xdr:nvPicPr>
        <xdr:cNvPr id="9" name="Picture 8">
          <a:extLst>
            <a:ext uri="{FF2B5EF4-FFF2-40B4-BE49-F238E27FC236}">
              <a16:creationId xmlns:a16="http://schemas.microsoft.com/office/drawing/2014/main" id="{12B82EA1-57E2-4CFC-90B5-E9FBE7231FA4}"/>
            </a:ext>
          </a:extLst>
        </xdr:cNvPr>
        <xdr:cNvPicPr>
          <a:picLocks noChangeAspect="1"/>
        </xdr:cNvPicPr>
      </xdr:nvPicPr>
      <xdr:blipFill>
        <a:blip xmlns:r="http://schemas.openxmlformats.org/officeDocument/2006/relationships" r:embed="rId6"/>
        <a:stretch>
          <a:fillRect/>
        </a:stretch>
      </xdr:blipFill>
      <xdr:spPr>
        <a:xfrm>
          <a:off x="0" y="29222700"/>
          <a:ext cx="4501474" cy="2122826"/>
        </a:xfrm>
        <a:prstGeom prst="rect">
          <a:avLst/>
        </a:prstGeom>
      </xdr:spPr>
    </xdr:pic>
    <xdr:clientData/>
  </xdr:oneCellAnchor>
  <xdr:oneCellAnchor>
    <xdr:from>
      <xdr:col>0</xdr:col>
      <xdr:colOff>0</xdr:colOff>
      <xdr:row>118</xdr:row>
      <xdr:rowOff>0</xdr:rowOff>
    </xdr:from>
    <xdr:ext cx="4507825" cy="2218082"/>
    <xdr:pic>
      <xdr:nvPicPr>
        <xdr:cNvPr id="10" name="Picture 9">
          <a:extLst>
            <a:ext uri="{FF2B5EF4-FFF2-40B4-BE49-F238E27FC236}">
              <a16:creationId xmlns:a16="http://schemas.microsoft.com/office/drawing/2014/main" id="{D4FEF565-F245-491E-ACC6-381A823C8385}"/>
            </a:ext>
          </a:extLst>
        </xdr:cNvPr>
        <xdr:cNvPicPr>
          <a:picLocks noChangeAspect="1"/>
        </xdr:cNvPicPr>
      </xdr:nvPicPr>
      <xdr:blipFill>
        <a:blip xmlns:r="http://schemas.openxmlformats.org/officeDocument/2006/relationships" r:embed="rId7"/>
        <a:stretch>
          <a:fillRect/>
        </a:stretch>
      </xdr:blipFill>
      <xdr:spPr>
        <a:xfrm>
          <a:off x="0" y="32118300"/>
          <a:ext cx="4507825" cy="2218082"/>
        </a:xfrm>
        <a:prstGeom prst="rect">
          <a:avLst/>
        </a:prstGeom>
      </xdr:spPr>
    </xdr:pic>
    <xdr:clientData/>
  </xdr:oneCellAnchor>
  <xdr:oneCellAnchor>
    <xdr:from>
      <xdr:col>0</xdr:col>
      <xdr:colOff>0</xdr:colOff>
      <xdr:row>132</xdr:row>
      <xdr:rowOff>0</xdr:rowOff>
    </xdr:from>
    <xdr:ext cx="4545926" cy="1754053"/>
    <xdr:pic>
      <xdr:nvPicPr>
        <xdr:cNvPr id="11" name="Picture 10">
          <a:extLst>
            <a:ext uri="{FF2B5EF4-FFF2-40B4-BE49-F238E27FC236}">
              <a16:creationId xmlns:a16="http://schemas.microsoft.com/office/drawing/2014/main" id="{6D7A5E9A-0BF9-4B09-AE35-D9650D764DBD}"/>
            </a:ext>
          </a:extLst>
        </xdr:cNvPr>
        <xdr:cNvPicPr>
          <a:picLocks noChangeAspect="1"/>
        </xdr:cNvPicPr>
      </xdr:nvPicPr>
      <xdr:blipFill>
        <a:blip xmlns:r="http://schemas.openxmlformats.org/officeDocument/2006/relationships" r:embed="rId8"/>
        <a:stretch>
          <a:fillRect/>
        </a:stretch>
      </xdr:blipFill>
      <xdr:spPr>
        <a:xfrm>
          <a:off x="0" y="34651950"/>
          <a:ext cx="4545926" cy="1754053"/>
        </a:xfrm>
        <a:prstGeom prst="rect">
          <a:avLst/>
        </a:prstGeom>
      </xdr:spPr>
    </xdr:pic>
    <xdr:clientData/>
  </xdr:oneCellAnchor>
  <xdr:oneCellAnchor>
    <xdr:from>
      <xdr:col>0</xdr:col>
      <xdr:colOff>0</xdr:colOff>
      <xdr:row>143</xdr:row>
      <xdr:rowOff>0</xdr:rowOff>
    </xdr:from>
    <xdr:ext cx="4545927" cy="2682109"/>
    <xdr:pic>
      <xdr:nvPicPr>
        <xdr:cNvPr id="12" name="Picture 11">
          <a:extLst>
            <a:ext uri="{FF2B5EF4-FFF2-40B4-BE49-F238E27FC236}">
              <a16:creationId xmlns:a16="http://schemas.microsoft.com/office/drawing/2014/main" id="{8C69DF2C-E7EF-44B9-AEF8-8BD232CBD16E}"/>
            </a:ext>
          </a:extLst>
        </xdr:cNvPr>
        <xdr:cNvPicPr>
          <a:picLocks noChangeAspect="1"/>
        </xdr:cNvPicPr>
      </xdr:nvPicPr>
      <xdr:blipFill>
        <a:blip xmlns:r="http://schemas.openxmlformats.org/officeDocument/2006/relationships" r:embed="rId9"/>
        <a:stretch>
          <a:fillRect/>
        </a:stretch>
      </xdr:blipFill>
      <xdr:spPr>
        <a:xfrm>
          <a:off x="0" y="36642675"/>
          <a:ext cx="4545927" cy="2682109"/>
        </a:xfrm>
        <a:prstGeom prst="rect">
          <a:avLst/>
        </a:prstGeom>
      </xdr:spPr>
    </xdr:pic>
    <xdr:clientData/>
  </xdr:oneCellAnchor>
  <xdr:oneCellAnchor>
    <xdr:from>
      <xdr:col>0</xdr:col>
      <xdr:colOff>0</xdr:colOff>
      <xdr:row>161</xdr:row>
      <xdr:rowOff>0</xdr:rowOff>
    </xdr:from>
    <xdr:ext cx="4653882" cy="2356879"/>
    <xdr:pic>
      <xdr:nvPicPr>
        <xdr:cNvPr id="13" name="Picture 12">
          <a:extLst>
            <a:ext uri="{FF2B5EF4-FFF2-40B4-BE49-F238E27FC236}">
              <a16:creationId xmlns:a16="http://schemas.microsoft.com/office/drawing/2014/main" id="{48F172D1-DEF7-4693-9350-0D74B1EDCC2E}"/>
            </a:ext>
          </a:extLst>
        </xdr:cNvPr>
        <xdr:cNvPicPr>
          <a:picLocks noChangeAspect="1"/>
        </xdr:cNvPicPr>
      </xdr:nvPicPr>
      <xdr:blipFill>
        <a:blip xmlns:r="http://schemas.openxmlformats.org/officeDocument/2006/relationships" r:embed="rId10"/>
        <a:stretch>
          <a:fillRect/>
        </a:stretch>
      </xdr:blipFill>
      <xdr:spPr>
        <a:xfrm>
          <a:off x="0" y="39900225"/>
          <a:ext cx="4653882" cy="2356879"/>
        </a:xfrm>
        <a:prstGeom prst="rect">
          <a:avLst/>
        </a:prstGeom>
      </xdr:spPr>
    </xdr:pic>
    <xdr:clientData/>
  </xdr:oneCellAnchor>
  <xdr:oneCellAnchor>
    <xdr:from>
      <xdr:col>21</xdr:col>
      <xdr:colOff>66675</xdr:colOff>
      <xdr:row>2</xdr:row>
      <xdr:rowOff>123825</xdr:rowOff>
    </xdr:from>
    <xdr:ext cx="2039533" cy="149785"/>
    <mc:AlternateContent xmlns:mc="http://schemas.openxmlformats.org/markup-compatibility/2006" xmlns:a14="http://schemas.microsoft.com/office/drawing/2010/main">
      <mc:Choice Requires="a14">
        <xdr:sp macro="" textlink="">
          <xdr:nvSpPr>
            <xdr:cNvPr id="16" name="TextBox 15">
              <a:extLst>
                <a:ext uri="{FF2B5EF4-FFF2-40B4-BE49-F238E27FC236}">
                  <a16:creationId xmlns:a16="http://schemas.microsoft.com/office/drawing/2014/main" id="{7C81B790-9576-4ED1-BADA-280F64789DC6}"/>
                </a:ext>
              </a:extLst>
            </xdr:cNvPr>
            <xdr:cNvSpPr txBox="1"/>
          </xdr:nvSpPr>
          <xdr:spPr>
            <a:xfrm>
              <a:off x="18436318" y="1892754"/>
              <a:ext cx="2039533" cy="14978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n-US" sz="900" b="0" i="1">
                        <a:latin typeface="Cambria Math" panose="02040503050406030204" pitchFamily="18" charset="0"/>
                      </a:rPr>
                      <m:t>𝐸𝐿𝐶𝑅</m:t>
                    </m:r>
                    <m:r>
                      <a:rPr lang="en-US" sz="900" b="0" i="1">
                        <a:latin typeface="Cambria Math" panose="02040503050406030204" pitchFamily="18" charset="0"/>
                      </a:rPr>
                      <m:t>=</m:t>
                    </m:r>
                    <m:r>
                      <a:rPr lang="en-US" sz="900" b="0" i="1">
                        <a:latin typeface="Cambria Math" panose="02040503050406030204" pitchFamily="18" charset="0"/>
                      </a:rPr>
                      <m:t>𝐸𝑃𝐶</m:t>
                    </m:r>
                    <m:r>
                      <a:rPr lang="en-US" sz="900" b="0" i="1">
                        <a:latin typeface="Cambria Math" panose="02040503050406030204" pitchFamily="18" charset="0"/>
                        <a:ea typeface="Cambria Math" panose="02040503050406030204" pitchFamily="18" charset="0"/>
                      </a:rPr>
                      <m:t>×</m:t>
                    </m:r>
                    <m:r>
                      <a:rPr lang="en-US" sz="900" b="0" i="1">
                        <a:latin typeface="Cambria Math" panose="02040503050406030204" pitchFamily="18" charset="0"/>
                        <a:ea typeface="Cambria Math" panose="02040503050406030204" pitchFamily="18" charset="0"/>
                      </a:rPr>
                      <m:t>𝑇𝑊𝐹</m:t>
                    </m:r>
                    <m:r>
                      <a:rPr lang="en-US" sz="900" b="0" i="1">
                        <a:latin typeface="Cambria Math" panose="02040503050406030204" pitchFamily="18" charset="0"/>
                        <a:ea typeface="Cambria Math" panose="02040503050406030204" pitchFamily="18" charset="0"/>
                      </a:rPr>
                      <m:t>×</m:t>
                    </m:r>
                    <m:sSub>
                      <m:sSubPr>
                        <m:ctrlPr>
                          <a:rPr lang="en-US" sz="900" b="0" i="1">
                            <a:latin typeface="Cambria Math" panose="02040503050406030204" pitchFamily="18" charset="0"/>
                            <a:ea typeface="Cambria Math" panose="02040503050406030204" pitchFamily="18" charset="0"/>
                          </a:rPr>
                        </m:ctrlPr>
                      </m:sSubPr>
                      <m:e>
                        <m:r>
                          <a:rPr lang="en-US" sz="900" b="0" i="1">
                            <a:latin typeface="Cambria Math" panose="02040503050406030204" pitchFamily="18" charset="0"/>
                            <a:ea typeface="Cambria Math" panose="02040503050406030204" pitchFamily="18" charset="0"/>
                          </a:rPr>
                          <m:t>𝐼𝑈𝑅</m:t>
                        </m:r>
                      </m:e>
                      <m:sub>
                        <m:r>
                          <a:rPr lang="en-US" sz="900" b="0" i="1">
                            <a:latin typeface="Cambria Math" panose="02040503050406030204" pitchFamily="18" charset="0"/>
                            <a:ea typeface="Cambria Math" panose="02040503050406030204" pitchFamily="18" charset="0"/>
                          </a:rPr>
                          <m:t>𝐿𝑇𝐿</m:t>
                        </m:r>
                        <m:r>
                          <a:rPr lang="en-US" sz="900" b="0" i="1">
                            <a:latin typeface="Cambria Math" panose="02040503050406030204" pitchFamily="18" charset="0"/>
                            <a:ea typeface="Cambria Math" panose="02040503050406030204" pitchFamily="18" charset="0"/>
                          </a:rPr>
                          <m:t> </m:t>
                        </m:r>
                        <m:r>
                          <a:rPr lang="en-US" sz="900" b="0" i="1">
                            <a:latin typeface="Cambria Math" panose="02040503050406030204" pitchFamily="18" charset="0"/>
                            <a:ea typeface="Cambria Math" panose="02040503050406030204" pitchFamily="18" charset="0"/>
                          </a:rPr>
                          <m:t>𝑜𝑟</m:t>
                        </m:r>
                        <m:r>
                          <a:rPr lang="en-US" sz="900" b="0" i="1">
                            <a:latin typeface="Cambria Math" panose="02040503050406030204" pitchFamily="18" charset="0"/>
                            <a:ea typeface="Cambria Math" panose="02040503050406030204" pitchFamily="18" charset="0"/>
                          </a:rPr>
                          <m:t> </m:t>
                        </m:r>
                        <m:r>
                          <a:rPr lang="en-US" sz="900" b="0" i="1">
                            <a:latin typeface="Cambria Math" panose="02040503050406030204" pitchFamily="18" charset="0"/>
                            <a:ea typeface="Cambria Math" panose="02040503050406030204" pitchFamily="18" charset="0"/>
                          </a:rPr>
                          <m:t>𝐿𝑖𝑓𝑒𝑡𝑖𝑚𝑒</m:t>
                        </m:r>
                      </m:sub>
                    </m:sSub>
                  </m:oMath>
                </m:oMathPara>
              </a14:m>
              <a:endParaRPr lang="en-US" sz="900"/>
            </a:p>
          </xdr:txBody>
        </xdr:sp>
      </mc:Choice>
      <mc:Fallback xmlns="">
        <xdr:sp macro="" textlink="">
          <xdr:nvSpPr>
            <xdr:cNvPr id="16" name="TextBox 15">
              <a:extLst>
                <a:ext uri="{FF2B5EF4-FFF2-40B4-BE49-F238E27FC236}">
                  <a16:creationId xmlns:a16="http://schemas.microsoft.com/office/drawing/2014/main" id="{7C81B790-9576-4ED1-BADA-280F64789DC6}"/>
                </a:ext>
              </a:extLst>
            </xdr:cNvPr>
            <xdr:cNvSpPr txBox="1"/>
          </xdr:nvSpPr>
          <xdr:spPr>
            <a:xfrm>
              <a:off x="18436318" y="1892754"/>
              <a:ext cx="2039533" cy="14978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US" sz="900" b="0" i="0">
                  <a:latin typeface="Cambria Math" panose="02040503050406030204" pitchFamily="18" charset="0"/>
                </a:rPr>
                <a:t>𝐸𝐿𝐶𝑅=𝐸𝑃𝐶</a:t>
              </a:r>
              <a:r>
                <a:rPr lang="en-US" sz="900" b="0" i="0">
                  <a:latin typeface="Cambria Math" panose="02040503050406030204" pitchFamily="18" charset="0"/>
                  <a:ea typeface="Cambria Math" panose="02040503050406030204" pitchFamily="18" charset="0"/>
                </a:rPr>
                <a:t>×𝑇𝑊𝐹×〖𝐼𝑈𝑅〗_(𝐿𝑇𝐿 𝑜𝑟 𝐿𝑖𝑓𝑒𝑡𝑖𝑚𝑒)</a:t>
              </a:r>
              <a:endParaRPr lang="en-US" sz="900"/>
            </a:p>
          </xdr:txBody>
        </xdr:sp>
      </mc:Fallback>
    </mc:AlternateContent>
    <xdr:clientData/>
  </xdr:oneCellAnchor>
  <xdr:oneCellAnchor>
    <xdr:from>
      <xdr:col>12</xdr:col>
      <xdr:colOff>279179</xdr:colOff>
      <xdr:row>3</xdr:row>
      <xdr:rowOff>4757</xdr:rowOff>
    </xdr:from>
    <xdr:ext cx="5207901" cy="376706"/>
    <mc:AlternateContent xmlns:mc="http://schemas.openxmlformats.org/markup-compatibility/2006" xmlns:a14="http://schemas.microsoft.com/office/drawing/2010/main">
      <mc:Choice Requires="a14">
        <xdr:sp macro="" textlink="">
          <xdr:nvSpPr>
            <xdr:cNvPr id="17" name="TextBox 16">
              <a:extLst>
                <a:ext uri="{FF2B5EF4-FFF2-40B4-BE49-F238E27FC236}">
                  <a16:creationId xmlns:a16="http://schemas.microsoft.com/office/drawing/2014/main" id="{35734B1F-68E4-4296-96FB-BB21A61CB614}"/>
                </a:ext>
              </a:extLst>
            </xdr:cNvPr>
            <xdr:cNvSpPr txBox="1"/>
          </xdr:nvSpPr>
          <xdr:spPr>
            <a:xfrm>
              <a:off x="10525358" y="2141078"/>
              <a:ext cx="5207901" cy="3767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n-US" sz="1100" b="0" i="1">
                        <a:latin typeface="Cambria Math" panose="02040503050406030204" pitchFamily="18" charset="0"/>
                      </a:rPr>
                      <m:t>𝑇𝑊𝐹</m:t>
                    </m:r>
                    <m:r>
                      <a:rPr lang="en-US" sz="1100" b="0" i="1">
                        <a:latin typeface="Cambria Math" panose="02040503050406030204" pitchFamily="18" charset="0"/>
                      </a:rPr>
                      <m:t>=</m:t>
                    </m:r>
                    <m:d>
                      <m:dPr>
                        <m:begChr m:val="["/>
                        <m:endChr m:val="]"/>
                        <m:ctrlPr>
                          <a:rPr lang="en-US" sz="1100" b="0" i="1">
                            <a:latin typeface="Cambria Math" panose="02040503050406030204" pitchFamily="18" charset="0"/>
                          </a:rPr>
                        </m:ctrlPr>
                      </m:dPr>
                      <m:e>
                        <m:f>
                          <m:fPr>
                            <m:ctrlPr>
                              <a:rPr lang="en-US" sz="1100" b="0" i="1">
                                <a:latin typeface="Cambria Math" panose="02040503050406030204" pitchFamily="18" charset="0"/>
                              </a:rPr>
                            </m:ctrlPr>
                          </m:fPr>
                          <m:num>
                            <m:r>
                              <a:rPr lang="en-US" sz="1100" b="0" i="1">
                                <a:latin typeface="Cambria Math" panose="02040503050406030204" pitchFamily="18" charset="0"/>
                              </a:rPr>
                              <m:t>𝐸𝑥𝑝𝑜𝑠𝑢𝑟𝑒</m:t>
                            </m:r>
                            <m:r>
                              <a:rPr lang="en-US" sz="1100" b="0" i="1">
                                <a:latin typeface="Cambria Math" panose="02040503050406030204" pitchFamily="18" charset="0"/>
                              </a:rPr>
                              <m:t> </m:t>
                            </m:r>
                            <m:r>
                              <a:rPr lang="en-US" sz="1100" b="0" i="1">
                                <a:latin typeface="Cambria Math" panose="02040503050406030204" pitchFamily="18" charset="0"/>
                              </a:rPr>
                              <m:t>𝑡𝑖𝑚𝑒</m:t>
                            </m:r>
                            <m:r>
                              <a:rPr lang="en-US" sz="1100" b="0" i="1">
                                <a:latin typeface="Cambria Math" panose="02040503050406030204" pitchFamily="18" charset="0"/>
                              </a:rPr>
                              <m:t> (</m:t>
                            </m:r>
                            <m:r>
                              <a:rPr lang="en-US" sz="1100" b="0" i="1">
                                <a:latin typeface="Cambria Math" panose="02040503050406030204" pitchFamily="18" charset="0"/>
                              </a:rPr>
                              <m:t>h𝑜𝑢𝑟𝑠</m:t>
                            </m:r>
                            <m:r>
                              <a:rPr lang="en-US" sz="1100" b="0" i="1">
                                <a:latin typeface="Cambria Math" panose="02040503050406030204" pitchFamily="18" charset="0"/>
                              </a:rPr>
                              <m:t> </m:t>
                            </m:r>
                            <m:r>
                              <a:rPr lang="en-US" sz="1100" b="0" i="1">
                                <a:latin typeface="Cambria Math" panose="02040503050406030204" pitchFamily="18" charset="0"/>
                              </a:rPr>
                              <m:t>𝑝𝑒𝑟</m:t>
                            </m:r>
                            <m:r>
                              <a:rPr lang="en-US" sz="1100" b="0" i="1">
                                <a:latin typeface="Cambria Math" panose="02040503050406030204" pitchFamily="18" charset="0"/>
                              </a:rPr>
                              <m:t> </m:t>
                            </m:r>
                            <m:r>
                              <a:rPr lang="en-US" sz="1100" b="0" i="1">
                                <a:latin typeface="Cambria Math" panose="02040503050406030204" pitchFamily="18" charset="0"/>
                              </a:rPr>
                              <m:t>𝑑𝑎𝑦</m:t>
                            </m:r>
                            <m:r>
                              <a:rPr lang="en-US" sz="1100" b="0" i="1">
                                <a:latin typeface="Cambria Math" panose="02040503050406030204" pitchFamily="18" charset="0"/>
                              </a:rPr>
                              <m:t>)</m:t>
                            </m:r>
                          </m:num>
                          <m:den>
                            <m:r>
                              <a:rPr lang="en-US" sz="1100" b="0" i="1">
                                <a:latin typeface="Cambria Math" panose="02040503050406030204" pitchFamily="18" charset="0"/>
                              </a:rPr>
                              <m:t>24 </m:t>
                            </m:r>
                            <m:r>
                              <a:rPr lang="en-US" sz="1100" b="0" i="1">
                                <a:latin typeface="Cambria Math" panose="02040503050406030204" pitchFamily="18" charset="0"/>
                              </a:rPr>
                              <m:t>h𝑜𝑢𝑟𝑠</m:t>
                            </m:r>
                            <m:r>
                              <a:rPr lang="en-US" sz="1100" b="0" i="1">
                                <a:latin typeface="Cambria Math" panose="02040503050406030204" pitchFamily="18" charset="0"/>
                              </a:rPr>
                              <m:t> </m:t>
                            </m:r>
                            <m:r>
                              <a:rPr lang="en-US" sz="1100" b="0" i="1">
                                <a:latin typeface="Cambria Math" panose="02040503050406030204" pitchFamily="18" charset="0"/>
                              </a:rPr>
                              <m:t>𝑝𝑒𝑟</m:t>
                            </m:r>
                            <m:r>
                              <a:rPr lang="en-US" sz="1100" b="0" i="1">
                                <a:latin typeface="Cambria Math" panose="02040503050406030204" pitchFamily="18" charset="0"/>
                              </a:rPr>
                              <m:t> </m:t>
                            </m:r>
                            <m:r>
                              <a:rPr lang="en-US" sz="1100" b="0" i="1">
                                <a:latin typeface="Cambria Math" panose="02040503050406030204" pitchFamily="18" charset="0"/>
                              </a:rPr>
                              <m:t>𝑑𝑎𝑦</m:t>
                            </m:r>
                          </m:den>
                        </m:f>
                      </m:e>
                    </m:d>
                    <m:r>
                      <a:rPr lang="en-US" sz="1100" b="0" i="1">
                        <a:latin typeface="Cambria Math" panose="02040503050406030204" pitchFamily="18" charset="0"/>
                        <a:ea typeface="Cambria Math" panose="02040503050406030204" pitchFamily="18" charset="0"/>
                      </a:rPr>
                      <m:t>×</m:t>
                    </m:r>
                    <m:d>
                      <m:dPr>
                        <m:begChr m:val="["/>
                        <m:endChr m:val="]"/>
                        <m:ctrlPr>
                          <a:rPr lang="en-US" sz="1100" b="0" i="1">
                            <a:latin typeface="Cambria Math" panose="02040503050406030204" pitchFamily="18" charset="0"/>
                            <a:ea typeface="Cambria Math" panose="02040503050406030204" pitchFamily="18" charset="0"/>
                          </a:rPr>
                        </m:ctrlPr>
                      </m:dPr>
                      <m:e>
                        <m:f>
                          <m:fPr>
                            <m:ctrlPr>
                              <a:rPr lang="en-US" sz="1100" b="0" i="1">
                                <a:latin typeface="Cambria Math" panose="02040503050406030204" pitchFamily="18" charset="0"/>
                                <a:ea typeface="Cambria Math" panose="02040503050406030204" pitchFamily="18" charset="0"/>
                              </a:rPr>
                            </m:ctrlPr>
                          </m:fPr>
                          <m:num>
                            <m:r>
                              <a:rPr lang="en-US" sz="1100" b="0" i="1">
                                <a:latin typeface="Cambria Math" panose="02040503050406030204" pitchFamily="18" charset="0"/>
                                <a:ea typeface="Cambria Math" panose="02040503050406030204" pitchFamily="18" charset="0"/>
                              </a:rPr>
                              <m:t>𝐸𝑥𝑝𝑜𝑠𝑢𝑟𝑒</m:t>
                            </m:r>
                            <m:r>
                              <a:rPr lang="en-US" sz="1100" b="0" i="1">
                                <a:latin typeface="Cambria Math" panose="02040503050406030204" pitchFamily="18" charset="0"/>
                                <a:ea typeface="Cambria Math" panose="02040503050406030204" pitchFamily="18" charset="0"/>
                              </a:rPr>
                              <m:t> </m:t>
                            </m:r>
                            <m:r>
                              <a:rPr lang="en-US" sz="1100" b="0" i="1">
                                <a:latin typeface="Cambria Math" panose="02040503050406030204" pitchFamily="18" charset="0"/>
                                <a:ea typeface="Cambria Math" panose="02040503050406030204" pitchFamily="18" charset="0"/>
                              </a:rPr>
                              <m:t>𝑓𝑟𝑒𝑞𝑢𝑒𝑛𝑐𝑦</m:t>
                            </m:r>
                            <m:r>
                              <a:rPr lang="en-US" sz="1100" b="0" i="1">
                                <a:latin typeface="Cambria Math" panose="02040503050406030204" pitchFamily="18" charset="0"/>
                                <a:ea typeface="Cambria Math" panose="02040503050406030204" pitchFamily="18" charset="0"/>
                              </a:rPr>
                              <m:t> (</m:t>
                            </m:r>
                            <m:r>
                              <a:rPr lang="en-US" sz="1100" b="0" i="1">
                                <a:latin typeface="Cambria Math" panose="02040503050406030204" pitchFamily="18" charset="0"/>
                                <a:ea typeface="Cambria Math" panose="02040503050406030204" pitchFamily="18" charset="0"/>
                              </a:rPr>
                              <m:t>𝑑𝑎𝑦𝑠</m:t>
                            </m:r>
                            <m:r>
                              <a:rPr lang="en-US" sz="1100" b="0" i="1">
                                <a:latin typeface="Cambria Math" panose="02040503050406030204" pitchFamily="18" charset="0"/>
                                <a:ea typeface="Cambria Math" panose="02040503050406030204" pitchFamily="18" charset="0"/>
                              </a:rPr>
                              <m:t> </m:t>
                            </m:r>
                            <m:r>
                              <a:rPr lang="en-US" sz="1100" b="0" i="1">
                                <a:latin typeface="Cambria Math" panose="02040503050406030204" pitchFamily="18" charset="0"/>
                                <a:ea typeface="Cambria Math" panose="02040503050406030204" pitchFamily="18" charset="0"/>
                              </a:rPr>
                              <m:t>𝑝𝑒𝑟</m:t>
                            </m:r>
                            <m:r>
                              <a:rPr lang="en-US" sz="1100" b="0" i="1">
                                <a:latin typeface="Cambria Math" panose="02040503050406030204" pitchFamily="18" charset="0"/>
                                <a:ea typeface="Cambria Math" panose="02040503050406030204" pitchFamily="18" charset="0"/>
                              </a:rPr>
                              <m:t> </m:t>
                            </m:r>
                            <m:r>
                              <a:rPr lang="en-US" sz="1100" b="0" i="1">
                                <a:latin typeface="Cambria Math" panose="02040503050406030204" pitchFamily="18" charset="0"/>
                                <a:ea typeface="Cambria Math" panose="02040503050406030204" pitchFamily="18" charset="0"/>
                              </a:rPr>
                              <m:t>𝑦𝑒𝑎𝑟</m:t>
                            </m:r>
                            <m:r>
                              <a:rPr lang="en-US" sz="1100" b="0" i="1">
                                <a:latin typeface="Cambria Math" panose="02040503050406030204" pitchFamily="18" charset="0"/>
                                <a:ea typeface="Cambria Math" panose="02040503050406030204" pitchFamily="18" charset="0"/>
                              </a:rPr>
                              <m:t>)</m:t>
                            </m:r>
                          </m:num>
                          <m:den>
                            <m:r>
                              <a:rPr lang="en-US" sz="1100" b="0" i="1">
                                <a:latin typeface="Cambria Math" panose="02040503050406030204" pitchFamily="18" charset="0"/>
                                <a:ea typeface="Cambria Math" panose="02040503050406030204" pitchFamily="18" charset="0"/>
                              </a:rPr>
                              <m:t>365 </m:t>
                            </m:r>
                            <m:r>
                              <a:rPr lang="en-US" sz="1100" b="0" i="1">
                                <a:latin typeface="Cambria Math" panose="02040503050406030204" pitchFamily="18" charset="0"/>
                                <a:ea typeface="Cambria Math" panose="02040503050406030204" pitchFamily="18" charset="0"/>
                              </a:rPr>
                              <m:t>𝑑𝑎𝑦𝑠</m:t>
                            </m:r>
                            <m:r>
                              <a:rPr lang="en-US" sz="1100" b="0" i="1">
                                <a:latin typeface="Cambria Math" panose="02040503050406030204" pitchFamily="18" charset="0"/>
                                <a:ea typeface="Cambria Math" panose="02040503050406030204" pitchFamily="18" charset="0"/>
                              </a:rPr>
                              <m:t> </m:t>
                            </m:r>
                            <m:r>
                              <a:rPr lang="en-US" sz="1100" b="0" i="1">
                                <a:latin typeface="Cambria Math" panose="02040503050406030204" pitchFamily="18" charset="0"/>
                                <a:ea typeface="Cambria Math" panose="02040503050406030204" pitchFamily="18" charset="0"/>
                              </a:rPr>
                              <m:t>𝑝𝑒𝑟</m:t>
                            </m:r>
                            <m:r>
                              <a:rPr lang="en-US" sz="1100" b="0" i="1">
                                <a:latin typeface="Cambria Math" panose="02040503050406030204" pitchFamily="18" charset="0"/>
                                <a:ea typeface="Cambria Math" panose="02040503050406030204" pitchFamily="18" charset="0"/>
                              </a:rPr>
                              <m:t> </m:t>
                            </m:r>
                            <m:r>
                              <a:rPr lang="en-US" sz="1100" b="0" i="1">
                                <a:latin typeface="Cambria Math" panose="02040503050406030204" pitchFamily="18" charset="0"/>
                                <a:ea typeface="Cambria Math" panose="02040503050406030204" pitchFamily="18" charset="0"/>
                              </a:rPr>
                              <m:t>𝑦𝑒𝑎𝑟</m:t>
                            </m:r>
                          </m:den>
                        </m:f>
                      </m:e>
                    </m:d>
                  </m:oMath>
                </m:oMathPara>
              </a14:m>
              <a:endParaRPr lang="en-US" sz="1100"/>
            </a:p>
          </xdr:txBody>
        </xdr:sp>
      </mc:Choice>
      <mc:Fallback xmlns="">
        <xdr:sp macro="" textlink="">
          <xdr:nvSpPr>
            <xdr:cNvPr id="17" name="TextBox 16">
              <a:extLst>
                <a:ext uri="{FF2B5EF4-FFF2-40B4-BE49-F238E27FC236}">
                  <a16:creationId xmlns:a16="http://schemas.microsoft.com/office/drawing/2014/main" id="{35734B1F-68E4-4296-96FB-BB21A61CB614}"/>
                </a:ext>
              </a:extLst>
            </xdr:cNvPr>
            <xdr:cNvSpPr txBox="1"/>
          </xdr:nvSpPr>
          <xdr:spPr>
            <a:xfrm>
              <a:off x="10525358" y="2141078"/>
              <a:ext cx="5207901" cy="3767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US" sz="1100" b="0" i="0">
                  <a:latin typeface="Cambria Math" panose="02040503050406030204" pitchFamily="18" charset="0"/>
                </a:rPr>
                <a:t>𝑇𝑊𝐹=[(𝐸𝑥𝑝𝑜𝑠𝑢𝑟𝑒 𝑡𝑖𝑚𝑒 (ℎ𝑜𝑢𝑟𝑠 𝑝𝑒𝑟 𝑑𝑎𝑦))/(24 ℎ𝑜𝑢𝑟𝑠 𝑝𝑒𝑟 𝑑𝑎𝑦)]</a:t>
              </a:r>
              <a:r>
                <a:rPr lang="en-US" sz="1100" b="0" i="0">
                  <a:latin typeface="Cambria Math" panose="02040503050406030204" pitchFamily="18" charset="0"/>
                  <a:ea typeface="Cambria Math" panose="02040503050406030204" pitchFamily="18" charset="0"/>
                </a:rPr>
                <a:t>×[(𝐸𝑥𝑝𝑜𝑠𝑢𝑟𝑒 𝑓𝑟𝑒𝑞𝑢𝑒𝑛𝑐𝑦 (𝑑𝑎𝑦𝑠 𝑝𝑒𝑟 𝑦𝑒𝑎𝑟))/(365 𝑑𝑎𝑦𝑠 𝑝𝑒𝑟 𝑦𝑒𝑎𝑟)]</a:t>
              </a:r>
              <a:endParaRPr lang="en-US" sz="1100"/>
            </a:p>
          </xdr:txBody>
        </xdr:sp>
      </mc:Fallback>
    </mc:AlternateContent>
    <xdr:clientData/>
  </xdr:oneCellAnchor>
  <xdr:oneCellAnchor>
    <xdr:from>
      <xdr:col>0</xdr:col>
      <xdr:colOff>495300</xdr:colOff>
      <xdr:row>28</xdr:row>
      <xdr:rowOff>59796</xdr:rowOff>
    </xdr:from>
    <xdr:ext cx="5207901" cy="376706"/>
    <mc:AlternateContent xmlns:mc="http://schemas.openxmlformats.org/markup-compatibility/2006" xmlns:a14="http://schemas.microsoft.com/office/drawing/2010/main">
      <mc:Choice Requires="a14">
        <xdr:sp macro="" textlink="">
          <xdr:nvSpPr>
            <xdr:cNvPr id="2" name="TextBox 1">
              <a:extLst>
                <a:ext uri="{FF2B5EF4-FFF2-40B4-BE49-F238E27FC236}">
                  <a16:creationId xmlns:a16="http://schemas.microsoft.com/office/drawing/2014/main" id="{76F3FA03-F1DC-4F49-A6BF-F03CCD4F1366}"/>
                </a:ext>
              </a:extLst>
            </xdr:cNvPr>
            <xdr:cNvSpPr txBox="1"/>
          </xdr:nvSpPr>
          <xdr:spPr>
            <a:xfrm>
              <a:off x="11049000" y="27644196"/>
              <a:ext cx="5207901" cy="3767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n-US" sz="1100" b="0" i="1">
                        <a:latin typeface="Cambria Math" panose="02040503050406030204" pitchFamily="18" charset="0"/>
                      </a:rPr>
                      <m:t>𝑇𝑊𝐹</m:t>
                    </m:r>
                    <m:r>
                      <a:rPr lang="en-US" sz="1100" b="0" i="1">
                        <a:latin typeface="Cambria Math" panose="02040503050406030204" pitchFamily="18" charset="0"/>
                      </a:rPr>
                      <m:t>=</m:t>
                    </m:r>
                    <m:d>
                      <m:dPr>
                        <m:begChr m:val="["/>
                        <m:endChr m:val="]"/>
                        <m:ctrlPr>
                          <a:rPr lang="en-US" sz="1100" b="0" i="1">
                            <a:latin typeface="Cambria Math" panose="02040503050406030204" pitchFamily="18" charset="0"/>
                          </a:rPr>
                        </m:ctrlPr>
                      </m:dPr>
                      <m:e>
                        <m:f>
                          <m:fPr>
                            <m:ctrlPr>
                              <a:rPr lang="en-US" sz="1100" b="0" i="1">
                                <a:latin typeface="Cambria Math" panose="02040503050406030204" pitchFamily="18" charset="0"/>
                              </a:rPr>
                            </m:ctrlPr>
                          </m:fPr>
                          <m:num>
                            <m:r>
                              <a:rPr lang="en-US" sz="1100" b="0" i="1">
                                <a:latin typeface="Cambria Math" panose="02040503050406030204" pitchFamily="18" charset="0"/>
                              </a:rPr>
                              <m:t>𝐸𝑥𝑝𝑜𝑠𝑢𝑟𝑒</m:t>
                            </m:r>
                            <m:r>
                              <a:rPr lang="en-US" sz="1100" b="0" i="1">
                                <a:latin typeface="Cambria Math" panose="02040503050406030204" pitchFamily="18" charset="0"/>
                              </a:rPr>
                              <m:t> </m:t>
                            </m:r>
                            <m:r>
                              <a:rPr lang="en-US" sz="1100" b="0" i="1">
                                <a:latin typeface="Cambria Math" panose="02040503050406030204" pitchFamily="18" charset="0"/>
                              </a:rPr>
                              <m:t>𝑡𝑖𝑚𝑒</m:t>
                            </m:r>
                            <m:r>
                              <a:rPr lang="en-US" sz="1100" b="0" i="1">
                                <a:latin typeface="Cambria Math" panose="02040503050406030204" pitchFamily="18" charset="0"/>
                              </a:rPr>
                              <m:t> (</m:t>
                            </m:r>
                            <m:r>
                              <a:rPr lang="en-US" sz="1100" b="0" i="1">
                                <a:latin typeface="Cambria Math" panose="02040503050406030204" pitchFamily="18" charset="0"/>
                              </a:rPr>
                              <m:t>h𝑜𝑢𝑟𝑠</m:t>
                            </m:r>
                            <m:r>
                              <a:rPr lang="en-US" sz="1100" b="0" i="1">
                                <a:latin typeface="Cambria Math" panose="02040503050406030204" pitchFamily="18" charset="0"/>
                              </a:rPr>
                              <m:t> </m:t>
                            </m:r>
                            <m:r>
                              <a:rPr lang="en-US" sz="1100" b="0" i="1">
                                <a:latin typeface="Cambria Math" panose="02040503050406030204" pitchFamily="18" charset="0"/>
                              </a:rPr>
                              <m:t>𝑝𝑒𝑟</m:t>
                            </m:r>
                            <m:r>
                              <a:rPr lang="en-US" sz="1100" b="0" i="1">
                                <a:latin typeface="Cambria Math" panose="02040503050406030204" pitchFamily="18" charset="0"/>
                              </a:rPr>
                              <m:t> </m:t>
                            </m:r>
                            <m:r>
                              <a:rPr lang="en-US" sz="1100" b="0" i="1">
                                <a:latin typeface="Cambria Math" panose="02040503050406030204" pitchFamily="18" charset="0"/>
                              </a:rPr>
                              <m:t>𝑑𝑎𝑦</m:t>
                            </m:r>
                            <m:r>
                              <a:rPr lang="en-US" sz="1100" b="0" i="1">
                                <a:latin typeface="Cambria Math" panose="02040503050406030204" pitchFamily="18" charset="0"/>
                              </a:rPr>
                              <m:t>)</m:t>
                            </m:r>
                          </m:num>
                          <m:den>
                            <m:r>
                              <a:rPr lang="en-US" sz="1100" b="0" i="1">
                                <a:latin typeface="Cambria Math" panose="02040503050406030204" pitchFamily="18" charset="0"/>
                              </a:rPr>
                              <m:t>24 </m:t>
                            </m:r>
                            <m:r>
                              <a:rPr lang="en-US" sz="1100" b="0" i="1">
                                <a:latin typeface="Cambria Math" panose="02040503050406030204" pitchFamily="18" charset="0"/>
                              </a:rPr>
                              <m:t>h𝑜𝑢𝑟𝑠</m:t>
                            </m:r>
                          </m:den>
                        </m:f>
                      </m:e>
                    </m:d>
                    <m:r>
                      <a:rPr lang="en-US" sz="1100" b="0" i="1">
                        <a:latin typeface="Cambria Math" panose="02040503050406030204" pitchFamily="18" charset="0"/>
                        <a:ea typeface="Cambria Math" panose="02040503050406030204" pitchFamily="18" charset="0"/>
                      </a:rPr>
                      <m:t>×</m:t>
                    </m:r>
                    <m:d>
                      <m:dPr>
                        <m:begChr m:val="["/>
                        <m:endChr m:val="]"/>
                        <m:ctrlPr>
                          <a:rPr lang="en-US" sz="1100" b="0" i="1">
                            <a:latin typeface="Cambria Math" panose="02040503050406030204" pitchFamily="18" charset="0"/>
                            <a:ea typeface="Cambria Math" panose="02040503050406030204" pitchFamily="18" charset="0"/>
                          </a:rPr>
                        </m:ctrlPr>
                      </m:dPr>
                      <m:e>
                        <m:f>
                          <m:fPr>
                            <m:ctrlPr>
                              <a:rPr lang="en-US" sz="1100" b="0" i="1">
                                <a:latin typeface="Cambria Math" panose="02040503050406030204" pitchFamily="18" charset="0"/>
                                <a:ea typeface="Cambria Math" panose="02040503050406030204" pitchFamily="18" charset="0"/>
                              </a:rPr>
                            </m:ctrlPr>
                          </m:fPr>
                          <m:num>
                            <m:r>
                              <a:rPr lang="en-US" sz="1100" b="0" i="1">
                                <a:latin typeface="Cambria Math" panose="02040503050406030204" pitchFamily="18" charset="0"/>
                                <a:ea typeface="Cambria Math" panose="02040503050406030204" pitchFamily="18" charset="0"/>
                              </a:rPr>
                              <m:t>𝐸𝑥𝑝𝑜𝑠𝑢𝑟𝑒</m:t>
                            </m:r>
                            <m:r>
                              <a:rPr lang="en-US" sz="1100" b="0" i="1">
                                <a:latin typeface="Cambria Math" panose="02040503050406030204" pitchFamily="18" charset="0"/>
                                <a:ea typeface="Cambria Math" panose="02040503050406030204" pitchFamily="18" charset="0"/>
                              </a:rPr>
                              <m:t> </m:t>
                            </m:r>
                            <m:r>
                              <a:rPr lang="en-US" sz="1100" b="0" i="1">
                                <a:latin typeface="Cambria Math" panose="02040503050406030204" pitchFamily="18" charset="0"/>
                                <a:ea typeface="Cambria Math" panose="02040503050406030204" pitchFamily="18" charset="0"/>
                              </a:rPr>
                              <m:t>𝑓𝑟𝑒𝑞𝑢𝑒𝑛𝑐𝑦</m:t>
                            </m:r>
                            <m:r>
                              <a:rPr lang="en-US" sz="1100" b="0" i="1">
                                <a:latin typeface="Cambria Math" panose="02040503050406030204" pitchFamily="18" charset="0"/>
                                <a:ea typeface="Cambria Math" panose="02040503050406030204" pitchFamily="18" charset="0"/>
                              </a:rPr>
                              <m:t> (</m:t>
                            </m:r>
                            <m:r>
                              <a:rPr lang="en-US" sz="1100" b="0" i="1">
                                <a:latin typeface="Cambria Math" panose="02040503050406030204" pitchFamily="18" charset="0"/>
                                <a:ea typeface="Cambria Math" panose="02040503050406030204" pitchFamily="18" charset="0"/>
                              </a:rPr>
                              <m:t>𝑑𝑎𝑦𝑠</m:t>
                            </m:r>
                            <m:r>
                              <a:rPr lang="en-US" sz="1100" b="0" i="1">
                                <a:latin typeface="Cambria Math" panose="02040503050406030204" pitchFamily="18" charset="0"/>
                                <a:ea typeface="Cambria Math" panose="02040503050406030204" pitchFamily="18" charset="0"/>
                              </a:rPr>
                              <m:t> </m:t>
                            </m:r>
                            <m:r>
                              <a:rPr lang="en-US" sz="1100" b="0" i="1">
                                <a:latin typeface="Cambria Math" panose="02040503050406030204" pitchFamily="18" charset="0"/>
                                <a:ea typeface="Cambria Math" panose="02040503050406030204" pitchFamily="18" charset="0"/>
                              </a:rPr>
                              <m:t>𝑝𝑒𝑟</m:t>
                            </m:r>
                            <m:r>
                              <a:rPr lang="en-US" sz="1100" b="0" i="1">
                                <a:latin typeface="Cambria Math" panose="02040503050406030204" pitchFamily="18" charset="0"/>
                                <a:ea typeface="Cambria Math" panose="02040503050406030204" pitchFamily="18" charset="0"/>
                              </a:rPr>
                              <m:t> </m:t>
                            </m:r>
                            <m:r>
                              <a:rPr lang="en-US" sz="1100" b="0" i="1">
                                <a:latin typeface="Cambria Math" panose="02040503050406030204" pitchFamily="18" charset="0"/>
                                <a:ea typeface="Cambria Math" panose="02040503050406030204" pitchFamily="18" charset="0"/>
                              </a:rPr>
                              <m:t>𝑦𝑒𝑎𝑟</m:t>
                            </m:r>
                            <m:r>
                              <a:rPr lang="en-US" sz="1100" b="0" i="1">
                                <a:latin typeface="Cambria Math" panose="02040503050406030204" pitchFamily="18" charset="0"/>
                                <a:ea typeface="Cambria Math" panose="02040503050406030204" pitchFamily="18" charset="0"/>
                              </a:rPr>
                              <m:t>)</m:t>
                            </m:r>
                          </m:num>
                          <m:den>
                            <m:r>
                              <a:rPr lang="en-US" sz="1100" b="0" i="1">
                                <a:latin typeface="Cambria Math" panose="02040503050406030204" pitchFamily="18" charset="0"/>
                                <a:ea typeface="Cambria Math" panose="02040503050406030204" pitchFamily="18" charset="0"/>
                              </a:rPr>
                              <m:t>365 </m:t>
                            </m:r>
                            <m:r>
                              <a:rPr lang="en-US" sz="1100" b="0" i="1">
                                <a:latin typeface="Cambria Math" panose="02040503050406030204" pitchFamily="18" charset="0"/>
                                <a:ea typeface="Cambria Math" panose="02040503050406030204" pitchFamily="18" charset="0"/>
                              </a:rPr>
                              <m:t>𝑑𝑎𝑦𝑠</m:t>
                            </m:r>
                          </m:den>
                        </m:f>
                      </m:e>
                    </m:d>
                  </m:oMath>
                </m:oMathPara>
              </a14:m>
              <a:endParaRPr lang="en-US" sz="1100"/>
            </a:p>
          </xdr:txBody>
        </xdr:sp>
      </mc:Choice>
      <mc:Fallback xmlns="">
        <xdr:sp macro="" textlink="">
          <xdr:nvSpPr>
            <xdr:cNvPr id="2" name="TextBox 1">
              <a:extLst>
                <a:ext uri="{FF2B5EF4-FFF2-40B4-BE49-F238E27FC236}">
                  <a16:creationId xmlns:a16="http://schemas.microsoft.com/office/drawing/2014/main" id="{76F3FA03-F1DC-4F49-A6BF-F03CCD4F1366}"/>
                </a:ext>
              </a:extLst>
            </xdr:cNvPr>
            <xdr:cNvSpPr txBox="1"/>
          </xdr:nvSpPr>
          <xdr:spPr>
            <a:xfrm>
              <a:off x="11049000" y="27644196"/>
              <a:ext cx="5207901" cy="3767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US" sz="1100" b="0" i="0">
                  <a:latin typeface="Cambria Math" panose="02040503050406030204" pitchFamily="18" charset="0"/>
                </a:rPr>
                <a:t>𝑇𝑊𝐹=[(𝐸𝑥𝑝𝑜𝑠𝑢𝑟𝑒 𝑡𝑖𝑚𝑒 (ℎ𝑜𝑢𝑟𝑠 𝑝𝑒𝑟 𝑑𝑎𝑦))/(24 ℎ𝑜𝑢𝑟𝑠)]</a:t>
              </a:r>
              <a:r>
                <a:rPr lang="en-US" sz="1100" b="0" i="0">
                  <a:latin typeface="Cambria Math" panose="02040503050406030204" pitchFamily="18" charset="0"/>
                  <a:ea typeface="Cambria Math" panose="02040503050406030204" pitchFamily="18" charset="0"/>
                </a:rPr>
                <a:t>×[(𝐸𝑥𝑝𝑜𝑠𝑢𝑟𝑒 𝑓𝑟𝑒𝑞𝑢𝑒𝑛𝑐𝑦 (𝑑𝑎𝑦𝑠 𝑝𝑒𝑟 𝑦𝑒𝑎𝑟))/(365 𝑑𝑎𝑦𝑠)]</a:t>
              </a:r>
              <a:endParaRPr lang="en-US" sz="1100"/>
            </a:p>
          </xdr:txBody>
        </xdr:sp>
      </mc:Fallback>
    </mc:AlternateContent>
    <xdr:clientData/>
  </xdr:oneCellAnchor>
  <xdr:oneCellAnchor>
    <xdr:from>
      <xdr:col>0</xdr:col>
      <xdr:colOff>419100</xdr:colOff>
      <xdr:row>22</xdr:row>
      <xdr:rowOff>142875</xdr:rowOff>
    </xdr:from>
    <xdr:ext cx="2586606" cy="183127"/>
    <mc:AlternateContent xmlns:mc="http://schemas.openxmlformats.org/markup-compatibility/2006" xmlns:a14="http://schemas.microsoft.com/office/drawing/2010/main">
      <mc:Choice Requires="a14">
        <xdr:sp macro="" textlink="">
          <xdr:nvSpPr>
            <xdr:cNvPr id="3" name="TextBox 2">
              <a:extLst>
                <a:ext uri="{FF2B5EF4-FFF2-40B4-BE49-F238E27FC236}">
                  <a16:creationId xmlns:a16="http://schemas.microsoft.com/office/drawing/2014/main" id="{55410C61-35CC-4A5D-BA5A-D0F6705393B1}"/>
                </a:ext>
              </a:extLst>
            </xdr:cNvPr>
            <xdr:cNvSpPr txBox="1"/>
          </xdr:nvSpPr>
          <xdr:spPr>
            <a:xfrm>
              <a:off x="10991850" y="26555700"/>
              <a:ext cx="2586606" cy="1831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n-US" sz="1100" b="0" i="1">
                        <a:latin typeface="Cambria Math" panose="02040503050406030204" pitchFamily="18" charset="0"/>
                      </a:rPr>
                      <m:t>𝐸𝐿𝐶𝑅</m:t>
                    </m:r>
                    <m:r>
                      <a:rPr lang="en-US" sz="1100" b="0" i="1">
                        <a:latin typeface="Cambria Math" panose="02040503050406030204" pitchFamily="18" charset="0"/>
                      </a:rPr>
                      <m:t>=</m:t>
                    </m:r>
                    <m:r>
                      <a:rPr lang="en-US" sz="1100" b="0" i="1">
                        <a:latin typeface="Cambria Math" panose="02040503050406030204" pitchFamily="18" charset="0"/>
                      </a:rPr>
                      <m:t>𝐸𝑃𝐶</m:t>
                    </m:r>
                    <m:r>
                      <a:rPr lang="en-US" sz="1100" b="0" i="1">
                        <a:latin typeface="Cambria Math" panose="02040503050406030204" pitchFamily="18" charset="0"/>
                        <a:ea typeface="Cambria Math" panose="02040503050406030204" pitchFamily="18" charset="0"/>
                      </a:rPr>
                      <m:t>×</m:t>
                    </m:r>
                    <m:r>
                      <a:rPr lang="en-US" sz="1100" b="0" i="1">
                        <a:latin typeface="Cambria Math" panose="02040503050406030204" pitchFamily="18" charset="0"/>
                        <a:ea typeface="Cambria Math" panose="02040503050406030204" pitchFamily="18" charset="0"/>
                      </a:rPr>
                      <m:t>𝑇𝑊𝐹</m:t>
                    </m:r>
                    <m:r>
                      <a:rPr lang="en-US" sz="1100" b="0" i="1">
                        <a:latin typeface="Cambria Math" panose="02040503050406030204" pitchFamily="18" charset="0"/>
                        <a:ea typeface="Cambria Math" panose="02040503050406030204" pitchFamily="18" charset="0"/>
                      </a:rPr>
                      <m:t>×</m:t>
                    </m:r>
                    <m:sSub>
                      <m:sSubPr>
                        <m:ctrlPr>
                          <a:rPr lang="en-US" sz="1100" b="0" i="1">
                            <a:latin typeface="Cambria Math" panose="02040503050406030204" pitchFamily="18" charset="0"/>
                            <a:ea typeface="Cambria Math" panose="02040503050406030204" pitchFamily="18" charset="0"/>
                          </a:rPr>
                        </m:ctrlPr>
                      </m:sSubPr>
                      <m:e>
                        <m:r>
                          <a:rPr lang="en-US" sz="1100" b="0" i="1">
                            <a:latin typeface="Cambria Math" panose="02040503050406030204" pitchFamily="18" charset="0"/>
                            <a:ea typeface="Cambria Math" panose="02040503050406030204" pitchFamily="18" charset="0"/>
                          </a:rPr>
                          <m:t>𝐼𝑈𝑅</m:t>
                        </m:r>
                      </m:e>
                      <m:sub>
                        <m:r>
                          <a:rPr lang="en-US" sz="1100" b="0" i="1">
                            <a:latin typeface="Cambria Math" panose="02040503050406030204" pitchFamily="18" charset="0"/>
                            <a:ea typeface="Cambria Math" panose="02040503050406030204" pitchFamily="18" charset="0"/>
                          </a:rPr>
                          <m:t>𝐿𝑇𝐿</m:t>
                        </m:r>
                        <m:r>
                          <a:rPr lang="en-US" sz="1100" b="0" i="1">
                            <a:latin typeface="Cambria Math" panose="02040503050406030204" pitchFamily="18" charset="0"/>
                            <a:ea typeface="Cambria Math" panose="02040503050406030204" pitchFamily="18" charset="0"/>
                          </a:rPr>
                          <m:t> </m:t>
                        </m:r>
                        <m:r>
                          <a:rPr lang="en-US" sz="1100" b="0" i="1">
                            <a:latin typeface="Cambria Math" panose="02040503050406030204" pitchFamily="18" charset="0"/>
                            <a:ea typeface="Cambria Math" panose="02040503050406030204" pitchFamily="18" charset="0"/>
                          </a:rPr>
                          <m:t>𝑜𝑟</m:t>
                        </m:r>
                        <m:r>
                          <a:rPr lang="en-US" sz="1100" b="0" i="1">
                            <a:latin typeface="Cambria Math" panose="02040503050406030204" pitchFamily="18" charset="0"/>
                            <a:ea typeface="Cambria Math" panose="02040503050406030204" pitchFamily="18" charset="0"/>
                          </a:rPr>
                          <m:t> </m:t>
                        </m:r>
                        <m:r>
                          <a:rPr lang="en-US" sz="1100" b="0" i="1">
                            <a:latin typeface="Cambria Math" panose="02040503050406030204" pitchFamily="18" charset="0"/>
                            <a:ea typeface="Cambria Math" panose="02040503050406030204" pitchFamily="18" charset="0"/>
                          </a:rPr>
                          <m:t>𝐿𝑖𝑓𝑒𝑡𝑖𝑚𝑒</m:t>
                        </m:r>
                      </m:sub>
                    </m:sSub>
                  </m:oMath>
                </m:oMathPara>
              </a14:m>
              <a:endParaRPr lang="en-US" sz="1100"/>
            </a:p>
          </xdr:txBody>
        </xdr:sp>
      </mc:Choice>
      <mc:Fallback xmlns="">
        <xdr:sp macro="" textlink="">
          <xdr:nvSpPr>
            <xdr:cNvPr id="3" name="TextBox 2">
              <a:extLst>
                <a:ext uri="{FF2B5EF4-FFF2-40B4-BE49-F238E27FC236}">
                  <a16:creationId xmlns:a16="http://schemas.microsoft.com/office/drawing/2014/main" id="{55410C61-35CC-4A5D-BA5A-D0F6705393B1}"/>
                </a:ext>
              </a:extLst>
            </xdr:cNvPr>
            <xdr:cNvSpPr txBox="1"/>
          </xdr:nvSpPr>
          <xdr:spPr>
            <a:xfrm>
              <a:off x="10991850" y="26555700"/>
              <a:ext cx="2586606" cy="1831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US" sz="1100" b="0" i="0">
                  <a:latin typeface="Cambria Math" panose="02040503050406030204" pitchFamily="18" charset="0"/>
                </a:rPr>
                <a:t>𝐸𝐿𝐶𝑅=𝐸𝑃𝐶</a:t>
              </a:r>
              <a:r>
                <a:rPr lang="en-US" sz="1100" b="0" i="0">
                  <a:latin typeface="Cambria Math" panose="02040503050406030204" pitchFamily="18" charset="0"/>
                  <a:ea typeface="Cambria Math" panose="02040503050406030204" pitchFamily="18" charset="0"/>
                </a:rPr>
                <a:t>×𝑇𝑊𝐹×〖𝐼𝑈𝑅〗_(𝐿𝑇𝐿 𝑜𝑟 𝐿𝑖𝑓𝑒𝑡𝑖𝑚𝑒)</a:t>
              </a:r>
              <a:endParaRPr lang="en-US" sz="1100"/>
            </a:p>
          </xdr:txBody>
        </xdr:sp>
      </mc:Fallback>
    </mc:AlternateContent>
    <xdr:clientData/>
  </xdr:oneCellAnchor>
  <xdr:oneCellAnchor>
    <xdr:from>
      <xdr:col>40</xdr:col>
      <xdr:colOff>82550</xdr:colOff>
      <xdr:row>2</xdr:row>
      <xdr:rowOff>82550</xdr:rowOff>
    </xdr:from>
    <xdr:ext cx="2591062" cy="287130"/>
    <mc:AlternateContent xmlns:mc="http://schemas.openxmlformats.org/markup-compatibility/2006" xmlns:a14="http://schemas.microsoft.com/office/drawing/2010/main">
      <mc:Choice Requires="a14">
        <xdr:sp macro="" textlink="">
          <xdr:nvSpPr>
            <xdr:cNvPr id="19" name="TextBox 18">
              <a:extLst>
                <a:ext uri="{FF2B5EF4-FFF2-40B4-BE49-F238E27FC236}">
                  <a16:creationId xmlns:a16="http://schemas.microsoft.com/office/drawing/2014/main" id="{C614C09A-8AC4-413E-BCDE-349E4D4E3064}"/>
                </a:ext>
              </a:extLst>
            </xdr:cNvPr>
            <xdr:cNvSpPr txBox="1"/>
          </xdr:nvSpPr>
          <xdr:spPr>
            <a:xfrm>
              <a:off x="26098500" y="2152650"/>
              <a:ext cx="2591062" cy="2871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14:m>
                <m:oMathPara xmlns:m="http://schemas.openxmlformats.org/officeDocument/2006/math">
                  <m:oMathParaPr>
                    <m:jc m:val="centerGroup"/>
                  </m:oMathParaPr>
                  <m:oMath xmlns:m="http://schemas.openxmlformats.org/officeDocument/2006/math">
                    <m:sSub>
                      <m:sSubPr>
                        <m:ctrlPr>
                          <a:rPr lang="en-US" sz="900" b="0" i="1">
                            <a:latin typeface="Cambria Math" panose="02040503050406030204" pitchFamily="18" charset="0"/>
                          </a:rPr>
                        </m:ctrlPr>
                      </m:sSubPr>
                      <m:e>
                        <m:r>
                          <a:rPr lang="en-US" sz="900" b="0" i="1">
                            <a:latin typeface="Cambria Math" panose="02040503050406030204" pitchFamily="18" charset="0"/>
                          </a:rPr>
                          <m:t>𝑀𝑂𝐸</m:t>
                        </m:r>
                      </m:e>
                      <m:sub>
                        <m:r>
                          <a:rPr lang="en-US" sz="900" b="0" i="1">
                            <a:latin typeface="Cambria Math" panose="02040503050406030204" pitchFamily="18" charset="0"/>
                          </a:rPr>
                          <m:t>𝐶h𝑟𝑜𝑛𝑖𝑐</m:t>
                        </m:r>
                      </m:sub>
                    </m:sSub>
                    <m:r>
                      <a:rPr lang="en-US" sz="900" b="0" i="1">
                        <a:latin typeface="Cambria Math" panose="02040503050406030204" pitchFamily="18" charset="0"/>
                        <a:ea typeface="Cambria Math" panose="02040503050406030204" pitchFamily="18" charset="0"/>
                      </a:rPr>
                      <m:t>=</m:t>
                    </m:r>
                    <m:f>
                      <m:fPr>
                        <m:ctrlPr>
                          <a:rPr lang="en-US" sz="900" b="0" i="1">
                            <a:latin typeface="Cambria Math" panose="02040503050406030204" pitchFamily="18" charset="0"/>
                            <a:ea typeface="Cambria Math" panose="02040503050406030204" pitchFamily="18" charset="0"/>
                          </a:rPr>
                        </m:ctrlPr>
                      </m:fPr>
                      <m:num>
                        <m:r>
                          <a:rPr lang="en-US" sz="900" b="0" i="1">
                            <a:latin typeface="Cambria Math" panose="02040503050406030204" pitchFamily="18" charset="0"/>
                            <a:ea typeface="Cambria Math" panose="02040503050406030204" pitchFamily="18" charset="0"/>
                          </a:rPr>
                          <m:t>𝑁𝑜𝑛</m:t>
                        </m:r>
                        <m:r>
                          <a:rPr lang="en-US" sz="900" b="0" i="1">
                            <a:latin typeface="Cambria Math" panose="02040503050406030204" pitchFamily="18" charset="0"/>
                            <a:ea typeface="Cambria Math" panose="02040503050406030204" pitchFamily="18" charset="0"/>
                          </a:rPr>
                          <m:t>−</m:t>
                        </m:r>
                        <m:r>
                          <a:rPr lang="en-US" sz="900" b="0" i="1">
                            <a:latin typeface="Cambria Math" panose="02040503050406030204" pitchFamily="18" charset="0"/>
                            <a:ea typeface="Cambria Math" panose="02040503050406030204" pitchFamily="18" charset="0"/>
                          </a:rPr>
                          <m:t>𝐶𝑎𝑛𝑐𝑒𝑟</m:t>
                        </m:r>
                        <m:r>
                          <a:rPr lang="en-US" sz="900" b="0" i="1">
                            <a:latin typeface="Cambria Math" panose="02040503050406030204" pitchFamily="18" charset="0"/>
                            <a:ea typeface="Cambria Math" panose="02040503050406030204" pitchFamily="18" charset="0"/>
                          </a:rPr>
                          <m:t> </m:t>
                        </m:r>
                        <m:r>
                          <a:rPr lang="en-US" sz="900" b="0" i="1">
                            <a:latin typeface="Cambria Math" panose="02040503050406030204" pitchFamily="18" charset="0"/>
                            <a:ea typeface="Cambria Math" panose="02040503050406030204" pitchFamily="18" charset="0"/>
                          </a:rPr>
                          <m:t>𝐻𝑎𝑧𝑎𝑟𝑑</m:t>
                        </m:r>
                        <m:r>
                          <a:rPr lang="en-US" sz="900" b="0" i="1">
                            <a:latin typeface="Cambria Math" panose="02040503050406030204" pitchFamily="18" charset="0"/>
                            <a:ea typeface="Cambria Math" panose="02040503050406030204" pitchFamily="18" charset="0"/>
                          </a:rPr>
                          <m:t> </m:t>
                        </m:r>
                        <m:r>
                          <a:rPr lang="en-US" sz="900" b="0" i="1">
                            <a:latin typeface="Cambria Math" panose="02040503050406030204" pitchFamily="18" charset="0"/>
                            <a:ea typeface="Cambria Math" panose="02040503050406030204" pitchFamily="18" charset="0"/>
                          </a:rPr>
                          <m:t>𝑣𝑎𝑙𝑢𝑒</m:t>
                        </m:r>
                        <m:r>
                          <a:rPr lang="en-US" sz="900" b="0" i="1">
                            <a:latin typeface="Cambria Math" panose="02040503050406030204" pitchFamily="18" charset="0"/>
                            <a:ea typeface="Cambria Math" panose="02040503050406030204" pitchFamily="18" charset="0"/>
                          </a:rPr>
                          <m:t> (</m:t>
                        </m:r>
                        <m:r>
                          <a:rPr lang="en-US" sz="900" b="0" i="1">
                            <a:latin typeface="Cambria Math" panose="02040503050406030204" pitchFamily="18" charset="0"/>
                            <a:ea typeface="Cambria Math" panose="02040503050406030204" pitchFamily="18" charset="0"/>
                          </a:rPr>
                          <m:t>𝑃𝑂𝐷</m:t>
                        </m:r>
                        <m:r>
                          <a:rPr lang="en-US" sz="900" b="0" i="1">
                            <a:latin typeface="Cambria Math" panose="02040503050406030204" pitchFamily="18" charset="0"/>
                            <a:ea typeface="Cambria Math" panose="02040503050406030204" pitchFamily="18" charset="0"/>
                          </a:rPr>
                          <m:t>)</m:t>
                        </m:r>
                      </m:num>
                      <m:den>
                        <m:r>
                          <a:rPr lang="en-US" sz="900" b="0" i="1">
                            <a:latin typeface="Cambria Math" panose="02040503050406030204" pitchFamily="18" charset="0"/>
                            <a:ea typeface="Cambria Math" panose="02040503050406030204" pitchFamily="18" charset="0"/>
                          </a:rPr>
                          <m:t>𝐶h𝑟𝑜𝑛𝑖𝑐</m:t>
                        </m:r>
                        <m:r>
                          <a:rPr lang="en-US" sz="900" b="0" i="1">
                            <a:latin typeface="Cambria Math" panose="02040503050406030204" pitchFamily="18" charset="0"/>
                            <a:ea typeface="Cambria Math" panose="02040503050406030204" pitchFamily="18" charset="0"/>
                          </a:rPr>
                          <m:t> </m:t>
                        </m:r>
                        <m:r>
                          <a:rPr lang="en-US" sz="900" b="0" i="1">
                            <a:latin typeface="Cambria Math" panose="02040503050406030204" pitchFamily="18" charset="0"/>
                            <a:ea typeface="Cambria Math" panose="02040503050406030204" pitchFamily="18" charset="0"/>
                          </a:rPr>
                          <m:t>𝐻𝑢𝑚𝑎𝑛</m:t>
                        </m:r>
                        <m:r>
                          <a:rPr lang="en-US" sz="900" b="0" i="1">
                            <a:latin typeface="Cambria Math" panose="02040503050406030204" pitchFamily="18" charset="0"/>
                            <a:ea typeface="Cambria Math" panose="02040503050406030204" pitchFamily="18" charset="0"/>
                          </a:rPr>
                          <m:t> </m:t>
                        </m:r>
                        <m:r>
                          <a:rPr lang="en-US" sz="900" b="0" i="1">
                            <a:latin typeface="Cambria Math" panose="02040503050406030204" pitchFamily="18" charset="0"/>
                            <a:ea typeface="Cambria Math" panose="02040503050406030204" pitchFamily="18" charset="0"/>
                          </a:rPr>
                          <m:t>𝐸𝑥𝑝𝑜𝑠𝑢𝑟𝑒</m:t>
                        </m:r>
                      </m:den>
                    </m:f>
                  </m:oMath>
                </m:oMathPara>
              </a14:m>
              <a:endParaRPr lang="en-US" sz="900"/>
            </a:p>
          </xdr:txBody>
        </xdr:sp>
      </mc:Choice>
      <mc:Fallback xmlns="">
        <xdr:sp macro="" textlink="">
          <xdr:nvSpPr>
            <xdr:cNvPr id="19" name="TextBox 18">
              <a:extLst>
                <a:ext uri="{FF2B5EF4-FFF2-40B4-BE49-F238E27FC236}">
                  <a16:creationId xmlns:a16="http://schemas.microsoft.com/office/drawing/2014/main" id="{C614C09A-8AC4-413E-BCDE-349E4D4E3064}"/>
                </a:ext>
              </a:extLst>
            </xdr:cNvPr>
            <xdr:cNvSpPr txBox="1"/>
          </xdr:nvSpPr>
          <xdr:spPr>
            <a:xfrm>
              <a:off x="26098500" y="2152650"/>
              <a:ext cx="2591062" cy="2871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r>
                <a:rPr lang="en-US" sz="900" b="0" i="0">
                  <a:latin typeface="Cambria Math" panose="02040503050406030204" pitchFamily="18" charset="0"/>
                </a:rPr>
                <a:t>〖𝑀𝑂𝐸〗_𝐶ℎ𝑟𝑜𝑛𝑖𝑐</a:t>
              </a:r>
              <a:r>
                <a:rPr lang="en-US" sz="900" b="0" i="0">
                  <a:latin typeface="Cambria Math" panose="02040503050406030204" pitchFamily="18" charset="0"/>
                  <a:ea typeface="Cambria Math" panose="02040503050406030204" pitchFamily="18" charset="0"/>
                </a:rPr>
                <a:t>=(𝑁𝑜𝑛−𝐶𝑎𝑛𝑐𝑒𝑟 𝐻𝑎𝑧𝑎𝑟𝑑 𝑣𝑎𝑙𝑢𝑒 (𝑃𝑂𝐷))/(𝐶ℎ𝑟𝑜𝑛𝑖𝑐 𝐻𝑢𝑚𝑎𝑛 𝐸𝑥𝑝𝑜𝑠𝑢𝑟𝑒)</a:t>
              </a:r>
              <a:endParaRPr lang="en-US" sz="900"/>
            </a:p>
          </xdr:txBody>
        </xdr:sp>
      </mc:Fallback>
    </mc:AlternateContent>
    <xdr:clientData/>
  </xdr:oneCellAnchor>
  <xdr:oneCellAnchor>
    <xdr:from>
      <xdr:col>31</xdr:col>
      <xdr:colOff>17318</xdr:colOff>
      <xdr:row>1</xdr:row>
      <xdr:rowOff>932007</xdr:rowOff>
    </xdr:from>
    <xdr:ext cx="5945987" cy="376706"/>
    <mc:AlternateContent xmlns:mc="http://schemas.openxmlformats.org/markup-compatibility/2006" xmlns:a14="http://schemas.microsoft.com/office/drawing/2010/main">
      <mc:Choice Requires="a14">
        <xdr:sp macro="" textlink="">
          <xdr:nvSpPr>
            <xdr:cNvPr id="21" name="TextBox 20">
              <a:extLst>
                <a:ext uri="{FF2B5EF4-FFF2-40B4-BE49-F238E27FC236}">
                  <a16:creationId xmlns:a16="http://schemas.microsoft.com/office/drawing/2014/main" id="{EFAA362B-F5CE-40FB-B6A3-32C1D3010E23}"/>
                </a:ext>
              </a:extLst>
            </xdr:cNvPr>
            <xdr:cNvSpPr txBox="1"/>
          </xdr:nvSpPr>
          <xdr:spPr>
            <a:xfrm>
              <a:off x="26030093" y="2046432"/>
              <a:ext cx="5945987" cy="3767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b>
                      <m:sSubPr>
                        <m:ctrlPr>
                          <a:rPr lang="en-US" sz="1100" b="0" i="1">
                            <a:latin typeface="Cambria Math" panose="02040503050406030204" pitchFamily="18" charset="0"/>
                          </a:rPr>
                        </m:ctrlPr>
                      </m:sSubPr>
                      <m:e>
                        <m:r>
                          <a:rPr lang="en-US" sz="1100" b="0" i="1">
                            <a:latin typeface="Cambria Math" panose="02040503050406030204" pitchFamily="18" charset="0"/>
                          </a:rPr>
                          <m:t>𝑇𝑊𝐹</m:t>
                        </m:r>
                      </m:e>
                      <m:sub>
                        <m:r>
                          <a:rPr lang="en-US" sz="1100" b="0" i="1">
                            <a:latin typeface="Cambria Math" panose="02040503050406030204" pitchFamily="18" charset="0"/>
                          </a:rPr>
                          <m:t>𝐶h𝑟𝑜𝑛𝑖𝑐</m:t>
                        </m:r>
                      </m:sub>
                    </m:sSub>
                    <m:r>
                      <a:rPr lang="en-US" sz="1100" b="0" i="1">
                        <a:latin typeface="Cambria Math" panose="02040503050406030204" pitchFamily="18" charset="0"/>
                      </a:rPr>
                      <m:t>=</m:t>
                    </m:r>
                    <m:d>
                      <m:dPr>
                        <m:begChr m:val="["/>
                        <m:endChr m:val="]"/>
                        <m:ctrlPr>
                          <a:rPr lang="en-US" sz="1100" b="0" i="1">
                            <a:latin typeface="Cambria Math" panose="02040503050406030204" pitchFamily="18" charset="0"/>
                          </a:rPr>
                        </m:ctrlPr>
                      </m:dPr>
                      <m:e>
                        <m:f>
                          <m:fPr>
                            <m:ctrlPr>
                              <a:rPr lang="en-US" sz="1100" b="0" i="1">
                                <a:latin typeface="Cambria Math" panose="02040503050406030204" pitchFamily="18" charset="0"/>
                              </a:rPr>
                            </m:ctrlPr>
                          </m:fPr>
                          <m:num>
                            <m:r>
                              <a:rPr lang="en-US" sz="1100" b="0" i="1">
                                <a:latin typeface="Cambria Math" panose="02040503050406030204" pitchFamily="18" charset="0"/>
                              </a:rPr>
                              <m:t>𝐸𝑥𝑝𝑜𝑠𝑢𝑟𝑒</m:t>
                            </m:r>
                            <m:r>
                              <a:rPr lang="en-US" sz="1100" b="0" i="1">
                                <a:latin typeface="Cambria Math" panose="02040503050406030204" pitchFamily="18" charset="0"/>
                              </a:rPr>
                              <m:t> </m:t>
                            </m:r>
                            <m:r>
                              <a:rPr lang="en-US" sz="1100" b="0" i="1">
                                <a:latin typeface="Cambria Math" panose="02040503050406030204" pitchFamily="18" charset="0"/>
                              </a:rPr>
                              <m:t>𝑡𝑖𝑚𝑒</m:t>
                            </m:r>
                            <m:r>
                              <a:rPr lang="en-US" sz="1100" b="0" i="1">
                                <a:latin typeface="Cambria Math" panose="02040503050406030204" pitchFamily="18" charset="0"/>
                              </a:rPr>
                              <m:t> (</m:t>
                            </m:r>
                            <m:r>
                              <a:rPr lang="en-US" sz="1100" b="0" i="1">
                                <a:latin typeface="Cambria Math" panose="02040503050406030204" pitchFamily="18" charset="0"/>
                              </a:rPr>
                              <m:t>h𝑜𝑢𝑟𝑠</m:t>
                            </m:r>
                            <m:r>
                              <a:rPr lang="en-US" sz="1100" b="0" i="1">
                                <a:latin typeface="Cambria Math" panose="02040503050406030204" pitchFamily="18" charset="0"/>
                              </a:rPr>
                              <m:t> </m:t>
                            </m:r>
                            <m:r>
                              <a:rPr lang="en-US" sz="1100" b="0" i="1">
                                <a:latin typeface="Cambria Math" panose="02040503050406030204" pitchFamily="18" charset="0"/>
                              </a:rPr>
                              <m:t>𝑝𝑒𝑟</m:t>
                            </m:r>
                            <m:r>
                              <a:rPr lang="en-US" sz="1100" b="0" i="1">
                                <a:latin typeface="Cambria Math" panose="02040503050406030204" pitchFamily="18" charset="0"/>
                              </a:rPr>
                              <m:t> </m:t>
                            </m:r>
                            <m:r>
                              <a:rPr lang="en-US" sz="1100" b="0" i="1">
                                <a:latin typeface="Cambria Math" panose="02040503050406030204" pitchFamily="18" charset="0"/>
                              </a:rPr>
                              <m:t>𝑑𝑎𝑦</m:t>
                            </m:r>
                            <m:r>
                              <a:rPr lang="en-US" sz="1100" b="0" i="1">
                                <a:latin typeface="Cambria Math" panose="02040503050406030204" pitchFamily="18" charset="0"/>
                              </a:rPr>
                              <m:t>)</m:t>
                            </m:r>
                          </m:num>
                          <m:den>
                            <m:r>
                              <a:rPr lang="en-US" sz="1100" b="0" i="1">
                                <a:latin typeface="Cambria Math" panose="02040503050406030204" pitchFamily="18" charset="0"/>
                              </a:rPr>
                              <m:t>24 </m:t>
                            </m:r>
                            <m:r>
                              <a:rPr lang="en-US" sz="1100" b="0" i="1">
                                <a:latin typeface="Cambria Math" panose="02040503050406030204" pitchFamily="18" charset="0"/>
                              </a:rPr>
                              <m:t>h𝑜𝑢𝑟𝑠</m:t>
                            </m:r>
                            <m:r>
                              <a:rPr lang="en-US" sz="1100" b="0" i="1">
                                <a:latin typeface="Cambria Math" panose="02040503050406030204" pitchFamily="18" charset="0"/>
                              </a:rPr>
                              <m:t> </m:t>
                            </m:r>
                            <m:r>
                              <a:rPr lang="en-US" sz="1100" b="0" i="1">
                                <a:latin typeface="Cambria Math" panose="02040503050406030204" pitchFamily="18" charset="0"/>
                              </a:rPr>
                              <m:t>𝑝𝑒𝑟</m:t>
                            </m:r>
                            <m:r>
                              <a:rPr lang="en-US" sz="1100" b="0" i="1">
                                <a:latin typeface="Cambria Math" panose="02040503050406030204" pitchFamily="18" charset="0"/>
                              </a:rPr>
                              <m:t> </m:t>
                            </m:r>
                            <m:r>
                              <a:rPr lang="en-US" sz="1100" b="0" i="1">
                                <a:latin typeface="Cambria Math" panose="02040503050406030204" pitchFamily="18" charset="0"/>
                              </a:rPr>
                              <m:t>𝑑𝑎𝑦</m:t>
                            </m:r>
                          </m:den>
                        </m:f>
                      </m:e>
                    </m:d>
                    <m:r>
                      <a:rPr lang="en-US" sz="1100" b="0" i="1">
                        <a:latin typeface="Cambria Math" panose="02040503050406030204" pitchFamily="18" charset="0"/>
                        <a:ea typeface="Cambria Math" panose="02040503050406030204" pitchFamily="18" charset="0"/>
                      </a:rPr>
                      <m:t>×</m:t>
                    </m:r>
                    <m:d>
                      <m:dPr>
                        <m:begChr m:val="["/>
                        <m:endChr m:val="]"/>
                        <m:ctrlPr>
                          <a:rPr lang="en-US" sz="1100" b="0" i="1">
                            <a:latin typeface="Cambria Math" panose="02040503050406030204" pitchFamily="18" charset="0"/>
                            <a:ea typeface="Cambria Math" panose="02040503050406030204" pitchFamily="18" charset="0"/>
                          </a:rPr>
                        </m:ctrlPr>
                      </m:dPr>
                      <m:e>
                        <m:f>
                          <m:fPr>
                            <m:ctrlPr>
                              <a:rPr lang="en-US" sz="1100" b="0" i="1">
                                <a:latin typeface="Cambria Math" panose="02040503050406030204" pitchFamily="18" charset="0"/>
                                <a:ea typeface="Cambria Math" panose="02040503050406030204" pitchFamily="18" charset="0"/>
                              </a:rPr>
                            </m:ctrlPr>
                          </m:fPr>
                          <m:num>
                            <m:r>
                              <a:rPr lang="en-US" sz="1100" b="0" i="1">
                                <a:latin typeface="Cambria Math" panose="02040503050406030204" pitchFamily="18" charset="0"/>
                                <a:ea typeface="Cambria Math" panose="02040503050406030204" pitchFamily="18" charset="0"/>
                              </a:rPr>
                              <m:t>𝐸𝑥𝑝𝑜𝑠𝑢𝑟𝑒</m:t>
                            </m:r>
                            <m:r>
                              <a:rPr lang="en-US" sz="1100" b="0" i="1">
                                <a:latin typeface="Cambria Math" panose="02040503050406030204" pitchFamily="18" charset="0"/>
                                <a:ea typeface="Cambria Math" panose="02040503050406030204" pitchFamily="18" charset="0"/>
                              </a:rPr>
                              <m:t> </m:t>
                            </m:r>
                            <m:r>
                              <a:rPr lang="en-US" sz="1100" b="0" i="1">
                                <a:latin typeface="Cambria Math" panose="02040503050406030204" pitchFamily="18" charset="0"/>
                                <a:ea typeface="Cambria Math" panose="02040503050406030204" pitchFamily="18" charset="0"/>
                              </a:rPr>
                              <m:t>𝑓𝑟𝑒𝑞𝑢𝑒𝑛𝑐𝑦</m:t>
                            </m:r>
                            <m:r>
                              <a:rPr lang="en-US" sz="1100" b="0" i="1">
                                <a:latin typeface="Cambria Math" panose="02040503050406030204" pitchFamily="18" charset="0"/>
                                <a:ea typeface="Cambria Math" panose="02040503050406030204" pitchFamily="18" charset="0"/>
                              </a:rPr>
                              <m:t> (</m:t>
                            </m:r>
                            <m:r>
                              <a:rPr lang="en-US" sz="1100" b="0" i="1">
                                <a:latin typeface="Cambria Math" panose="02040503050406030204" pitchFamily="18" charset="0"/>
                                <a:ea typeface="Cambria Math" panose="02040503050406030204" pitchFamily="18" charset="0"/>
                              </a:rPr>
                              <m:t>𝑑𝑎𝑦𝑠</m:t>
                            </m:r>
                            <m:r>
                              <a:rPr lang="en-US" sz="1100" b="0" i="1">
                                <a:latin typeface="Cambria Math" panose="02040503050406030204" pitchFamily="18" charset="0"/>
                                <a:ea typeface="Cambria Math" panose="02040503050406030204" pitchFamily="18" charset="0"/>
                              </a:rPr>
                              <m:t> </m:t>
                            </m:r>
                            <m:r>
                              <a:rPr lang="en-US" sz="1100" b="0" i="1">
                                <a:latin typeface="Cambria Math" panose="02040503050406030204" pitchFamily="18" charset="0"/>
                                <a:ea typeface="Cambria Math" panose="02040503050406030204" pitchFamily="18" charset="0"/>
                              </a:rPr>
                              <m:t>𝑝𝑒𝑟</m:t>
                            </m:r>
                            <m:r>
                              <a:rPr lang="en-US" sz="1100" b="0" i="1">
                                <a:latin typeface="Cambria Math" panose="02040503050406030204" pitchFamily="18" charset="0"/>
                                <a:ea typeface="Cambria Math" panose="02040503050406030204" pitchFamily="18" charset="0"/>
                              </a:rPr>
                              <m:t> </m:t>
                            </m:r>
                            <m:r>
                              <a:rPr lang="en-US" sz="1100" b="0" i="1">
                                <a:latin typeface="Cambria Math" panose="02040503050406030204" pitchFamily="18" charset="0"/>
                                <a:ea typeface="Cambria Math" panose="02040503050406030204" pitchFamily="18" charset="0"/>
                              </a:rPr>
                              <m:t>𝑦𝑒𝑎𝑟</m:t>
                            </m:r>
                            <m:r>
                              <a:rPr lang="en-US" sz="1100" b="0" i="1">
                                <a:latin typeface="Cambria Math" panose="02040503050406030204" pitchFamily="18" charset="0"/>
                                <a:ea typeface="Cambria Math" panose="02040503050406030204" pitchFamily="18" charset="0"/>
                              </a:rPr>
                              <m:t>)</m:t>
                            </m:r>
                          </m:num>
                          <m:den>
                            <m:r>
                              <a:rPr lang="en-US" sz="1100" b="0" i="1">
                                <a:latin typeface="Cambria Math" panose="02040503050406030204" pitchFamily="18" charset="0"/>
                                <a:ea typeface="Cambria Math" panose="02040503050406030204" pitchFamily="18" charset="0"/>
                              </a:rPr>
                              <m:t>365 </m:t>
                            </m:r>
                            <m:r>
                              <a:rPr lang="en-US" sz="1100" b="0" i="1">
                                <a:latin typeface="Cambria Math" panose="02040503050406030204" pitchFamily="18" charset="0"/>
                                <a:ea typeface="Cambria Math" panose="02040503050406030204" pitchFamily="18" charset="0"/>
                              </a:rPr>
                              <m:t>𝑑𝑎𝑦𝑠</m:t>
                            </m:r>
                            <m:r>
                              <a:rPr lang="en-US" sz="1100" b="0" i="1">
                                <a:latin typeface="Cambria Math" panose="02040503050406030204" pitchFamily="18" charset="0"/>
                                <a:ea typeface="Cambria Math" panose="02040503050406030204" pitchFamily="18" charset="0"/>
                              </a:rPr>
                              <m:t> </m:t>
                            </m:r>
                            <m:r>
                              <a:rPr lang="en-US" sz="1100" b="0" i="1">
                                <a:latin typeface="Cambria Math" panose="02040503050406030204" pitchFamily="18" charset="0"/>
                                <a:ea typeface="Cambria Math" panose="02040503050406030204" pitchFamily="18" charset="0"/>
                              </a:rPr>
                              <m:t>𝑝𝑒𝑟</m:t>
                            </m:r>
                            <m:r>
                              <a:rPr lang="en-US" sz="1100" b="0" i="1">
                                <a:latin typeface="Cambria Math" panose="02040503050406030204" pitchFamily="18" charset="0"/>
                                <a:ea typeface="Cambria Math" panose="02040503050406030204" pitchFamily="18" charset="0"/>
                              </a:rPr>
                              <m:t> </m:t>
                            </m:r>
                            <m:r>
                              <a:rPr lang="en-US" sz="1100" b="0" i="1">
                                <a:latin typeface="Cambria Math" panose="02040503050406030204" pitchFamily="18" charset="0"/>
                                <a:ea typeface="Cambria Math" panose="02040503050406030204" pitchFamily="18" charset="0"/>
                              </a:rPr>
                              <m:t>𝑦𝑒𝑎𝑟</m:t>
                            </m:r>
                          </m:den>
                        </m:f>
                      </m:e>
                    </m:d>
                    <m:r>
                      <a:rPr lang="en-US" sz="1100" b="0" i="1">
                        <a:latin typeface="Cambria Math" panose="02040503050406030204" pitchFamily="18" charset="0"/>
                        <a:ea typeface="Cambria Math" panose="02040503050406030204" pitchFamily="18" charset="0"/>
                      </a:rPr>
                      <m:t>×</m:t>
                    </m:r>
                    <m:f>
                      <m:fPr>
                        <m:ctrlPr>
                          <a:rPr lang="en-US" sz="1100" b="0" i="1">
                            <a:latin typeface="Cambria Math" panose="02040503050406030204" pitchFamily="18" charset="0"/>
                            <a:ea typeface="Cambria Math" panose="02040503050406030204" pitchFamily="18" charset="0"/>
                          </a:rPr>
                        </m:ctrlPr>
                      </m:fPr>
                      <m:num>
                        <m:r>
                          <a:rPr lang="en-US" sz="1100" b="0" i="1">
                            <a:latin typeface="Cambria Math" panose="02040503050406030204" pitchFamily="18" charset="0"/>
                            <a:ea typeface="Cambria Math" panose="02040503050406030204" pitchFamily="18" charset="0"/>
                          </a:rPr>
                          <m:t>𝐸𝐷</m:t>
                        </m:r>
                      </m:num>
                      <m:den>
                        <m:r>
                          <a:rPr lang="en-US" sz="1100" b="0" i="1">
                            <a:latin typeface="Cambria Math" panose="02040503050406030204" pitchFamily="18" charset="0"/>
                            <a:ea typeface="Cambria Math" panose="02040503050406030204" pitchFamily="18" charset="0"/>
                          </a:rPr>
                          <m:t>𝐴𝑇</m:t>
                        </m:r>
                      </m:den>
                    </m:f>
                  </m:oMath>
                </m:oMathPara>
              </a14:m>
              <a:endParaRPr lang="en-US" sz="1100"/>
            </a:p>
          </xdr:txBody>
        </xdr:sp>
      </mc:Choice>
      <mc:Fallback xmlns="">
        <xdr:sp macro="" textlink="">
          <xdr:nvSpPr>
            <xdr:cNvPr id="21" name="TextBox 20">
              <a:extLst>
                <a:ext uri="{FF2B5EF4-FFF2-40B4-BE49-F238E27FC236}">
                  <a16:creationId xmlns:a16="http://schemas.microsoft.com/office/drawing/2014/main" id="{EFAA362B-F5CE-40FB-B6A3-32C1D3010E23}"/>
                </a:ext>
              </a:extLst>
            </xdr:cNvPr>
            <xdr:cNvSpPr txBox="1"/>
          </xdr:nvSpPr>
          <xdr:spPr>
            <a:xfrm>
              <a:off x="26030093" y="2046432"/>
              <a:ext cx="5945987" cy="3767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US" sz="1100" b="0" i="0">
                  <a:latin typeface="Cambria Math" panose="02040503050406030204" pitchFamily="18" charset="0"/>
                </a:rPr>
                <a:t>〖𝑇𝑊𝐹〗_𝐶ℎ𝑟𝑜𝑛𝑖𝑐=[(𝐸𝑥𝑝𝑜𝑠𝑢𝑟𝑒 𝑡𝑖𝑚𝑒 (ℎ𝑜𝑢𝑟𝑠 𝑝𝑒𝑟 𝑑𝑎𝑦))/(24 ℎ𝑜𝑢𝑟𝑠 𝑝𝑒𝑟 𝑑𝑎𝑦)]</a:t>
              </a:r>
              <a:r>
                <a:rPr lang="en-US" sz="1100" b="0" i="0">
                  <a:latin typeface="Cambria Math" panose="02040503050406030204" pitchFamily="18" charset="0"/>
                  <a:ea typeface="Cambria Math" panose="02040503050406030204" pitchFamily="18" charset="0"/>
                </a:rPr>
                <a:t>×[(𝐸𝑥𝑝𝑜𝑠𝑢𝑟𝑒 𝑓𝑟𝑒𝑞𝑢𝑒𝑛𝑐𝑦 (𝑑𝑎𝑦𝑠 𝑝𝑒𝑟 𝑦𝑒𝑎𝑟))/(365 𝑑𝑎𝑦𝑠 𝑝𝑒𝑟 𝑦𝑒𝑎𝑟)]×𝐸𝐷/𝐴𝑇</a:t>
              </a:r>
              <a:endParaRPr lang="en-US" sz="1100"/>
            </a:p>
          </xdr:txBody>
        </xdr:sp>
      </mc:Fallback>
    </mc:AlternateContent>
    <xdr:clientData/>
  </xdr:oneCellAnchor>
  <xdr:oneCellAnchor>
    <xdr:from>
      <xdr:col>37</xdr:col>
      <xdr:colOff>287867</xdr:colOff>
      <xdr:row>3</xdr:row>
      <xdr:rowOff>8317</xdr:rowOff>
    </xdr:from>
    <xdr:ext cx="1776064" cy="156518"/>
    <mc:AlternateContent xmlns:mc="http://schemas.openxmlformats.org/markup-compatibility/2006" xmlns:a14="http://schemas.microsoft.com/office/drawing/2010/main">
      <mc:Choice Requires="a14">
        <xdr:sp macro="" textlink="">
          <xdr:nvSpPr>
            <xdr:cNvPr id="22" name="TextBox 21">
              <a:extLst>
                <a:ext uri="{FF2B5EF4-FFF2-40B4-BE49-F238E27FC236}">
                  <a16:creationId xmlns:a16="http://schemas.microsoft.com/office/drawing/2014/main" id="{BC490958-43E6-4514-ADD5-197F7E38E075}"/>
                </a:ext>
              </a:extLst>
            </xdr:cNvPr>
            <xdr:cNvSpPr txBox="1"/>
          </xdr:nvSpPr>
          <xdr:spPr>
            <a:xfrm>
              <a:off x="28822046" y="2144638"/>
              <a:ext cx="1776064" cy="15651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n-US" sz="1000" b="0" i="1">
                        <a:latin typeface="Cambria Math" panose="02040503050406030204" pitchFamily="18" charset="0"/>
                      </a:rPr>
                      <m:t>=</m:t>
                    </m:r>
                    <m:r>
                      <a:rPr lang="en-US" sz="1000" b="0" i="1">
                        <a:latin typeface="Cambria Math" panose="02040503050406030204" pitchFamily="18" charset="0"/>
                      </a:rPr>
                      <m:t>𝐸𝑃𝐶</m:t>
                    </m:r>
                    <m:r>
                      <a:rPr lang="en-US" sz="1000" b="0" i="1">
                        <a:latin typeface="Cambria Math" panose="02040503050406030204" pitchFamily="18" charset="0"/>
                        <a:ea typeface="Cambria Math" panose="02040503050406030204" pitchFamily="18" charset="0"/>
                      </a:rPr>
                      <m:t>×</m:t>
                    </m:r>
                    <m:sSub>
                      <m:sSubPr>
                        <m:ctrlPr>
                          <a:rPr lang="en-US" sz="1000" b="0" i="1">
                            <a:latin typeface="Cambria Math" panose="02040503050406030204" pitchFamily="18" charset="0"/>
                            <a:ea typeface="Cambria Math" panose="02040503050406030204" pitchFamily="18" charset="0"/>
                          </a:rPr>
                        </m:ctrlPr>
                      </m:sSubPr>
                      <m:e>
                        <m:r>
                          <a:rPr lang="en-US" sz="1000" b="0" i="1">
                            <a:latin typeface="Cambria Math" panose="02040503050406030204" pitchFamily="18" charset="0"/>
                            <a:ea typeface="Cambria Math" panose="02040503050406030204" pitchFamily="18" charset="0"/>
                          </a:rPr>
                          <m:t>𝑇𝑊𝐹</m:t>
                        </m:r>
                      </m:e>
                      <m:sub>
                        <m:r>
                          <a:rPr lang="en-US" sz="1000" b="0" i="1">
                            <a:latin typeface="Cambria Math" panose="02040503050406030204" pitchFamily="18" charset="0"/>
                            <a:ea typeface="Cambria Math" panose="02040503050406030204" pitchFamily="18" charset="0"/>
                          </a:rPr>
                          <m:t>𝑁𝑜𝑛</m:t>
                        </m:r>
                        <m:r>
                          <a:rPr lang="en-US" sz="1000" b="0" i="1">
                            <a:latin typeface="Cambria Math" panose="02040503050406030204" pitchFamily="18" charset="0"/>
                            <a:ea typeface="Cambria Math" panose="02040503050406030204" pitchFamily="18" charset="0"/>
                          </a:rPr>
                          <m:t>−</m:t>
                        </m:r>
                        <m:r>
                          <a:rPr lang="en-US" sz="1000" b="0" i="1">
                            <a:latin typeface="Cambria Math" panose="02040503050406030204" pitchFamily="18" charset="0"/>
                            <a:ea typeface="Cambria Math" panose="02040503050406030204" pitchFamily="18" charset="0"/>
                          </a:rPr>
                          <m:t>𝑐𝑎𝑛𝑐𝑒𝑟</m:t>
                        </m:r>
                        <m:r>
                          <a:rPr lang="en-US" sz="1000" b="0" i="1">
                            <a:latin typeface="Cambria Math" panose="02040503050406030204" pitchFamily="18" charset="0"/>
                            <a:ea typeface="Cambria Math" panose="02040503050406030204" pitchFamily="18" charset="0"/>
                          </a:rPr>
                          <m:t> </m:t>
                        </m:r>
                        <m:r>
                          <a:rPr lang="en-US" sz="1000" b="0" i="1">
                            <a:latin typeface="Cambria Math" panose="02040503050406030204" pitchFamily="18" charset="0"/>
                            <a:ea typeface="Cambria Math" panose="02040503050406030204" pitchFamily="18" charset="0"/>
                          </a:rPr>
                          <m:t>𝐶h𝑟𝑜𝑛𝑖𝑐</m:t>
                        </m:r>
                      </m:sub>
                    </m:sSub>
                  </m:oMath>
                </m:oMathPara>
              </a14:m>
              <a:endParaRPr lang="en-US" sz="1000"/>
            </a:p>
          </xdr:txBody>
        </xdr:sp>
      </mc:Choice>
      <mc:Fallback xmlns="">
        <xdr:sp macro="" textlink="">
          <xdr:nvSpPr>
            <xdr:cNvPr id="22" name="TextBox 21">
              <a:extLst>
                <a:ext uri="{FF2B5EF4-FFF2-40B4-BE49-F238E27FC236}">
                  <a16:creationId xmlns:a16="http://schemas.microsoft.com/office/drawing/2014/main" id="{BC490958-43E6-4514-ADD5-197F7E38E075}"/>
                </a:ext>
              </a:extLst>
            </xdr:cNvPr>
            <xdr:cNvSpPr txBox="1"/>
          </xdr:nvSpPr>
          <xdr:spPr>
            <a:xfrm>
              <a:off x="28822046" y="2144638"/>
              <a:ext cx="1776064" cy="15651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US" sz="1000" b="0" i="0">
                  <a:latin typeface="Cambria Math" panose="02040503050406030204" pitchFamily="18" charset="0"/>
                </a:rPr>
                <a:t>=𝐸𝑃𝐶</a:t>
              </a:r>
              <a:r>
                <a:rPr lang="en-US" sz="1000" b="0" i="0">
                  <a:latin typeface="Cambria Math" panose="02040503050406030204" pitchFamily="18" charset="0"/>
                  <a:ea typeface="Cambria Math" panose="02040503050406030204" pitchFamily="18" charset="0"/>
                </a:rPr>
                <a:t>×〖𝑇𝑊𝐹〗_(𝑁𝑜𝑛−𝑐𝑎𝑛𝑐𝑒𝑟 𝐶ℎ𝑟𝑜𝑛𝑖𝑐)</a:t>
              </a:r>
              <a:endParaRPr lang="en-US" sz="1000"/>
            </a:p>
          </xdr:txBody>
        </xdr:sp>
      </mc:Fallback>
    </mc:AlternateContent>
    <xdr:clientData/>
  </xdr:oneCellAnchor>
  <xdr:oneCellAnchor>
    <xdr:from>
      <xdr:col>18</xdr:col>
      <xdr:colOff>125337</xdr:colOff>
      <xdr:row>3</xdr:row>
      <xdr:rowOff>97519</xdr:rowOff>
    </xdr:from>
    <xdr:ext cx="1886222" cy="199735"/>
    <mc:AlternateContent xmlns:mc="http://schemas.openxmlformats.org/markup-compatibility/2006" xmlns:a14="http://schemas.microsoft.com/office/drawing/2010/main">
      <mc:Choice Requires="a14">
        <xdr:sp macro="" textlink="">
          <xdr:nvSpPr>
            <xdr:cNvPr id="24" name="TextBox 23">
              <a:extLst>
                <a:ext uri="{FF2B5EF4-FFF2-40B4-BE49-F238E27FC236}">
                  <a16:creationId xmlns:a16="http://schemas.microsoft.com/office/drawing/2014/main" id="{39033CC9-86AE-4984-80E7-A8FDCF7F1E52}"/>
                </a:ext>
              </a:extLst>
            </xdr:cNvPr>
            <xdr:cNvSpPr txBox="1"/>
          </xdr:nvSpPr>
          <xdr:spPr>
            <a:xfrm>
              <a:off x="16453908" y="2233840"/>
              <a:ext cx="1886222" cy="19973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n-US" sz="1200" b="0" i="1">
                        <a:latin typeface="Cambria Math" panose="02040503050406030204" pitchFamily="18" charset="0"/>
                      </a:rPr>
                      <m:t>=</m:t>
                    </m:r>
                    <m:r>
                      <a:rPr lang="en-US" sz="1200" b="0" i="1">
                        <a:latin typeface="Cambria Math" panose="02040503050406030204" pitchFamily="18" charset="0"/>
                      </a:rPr>
                      <m:t>𝐸𝑃𝐶</m:t>
                    </m:r>
                    <m:r>
                      <a:rPr lang="en-US" sz="1200" b="0" i="1">
                        <a:latin typeface="Cambria Math" panose="02040503050406030204" pitchFamily="18" charset="0"/>
                        <a:ea typeface="Cambria Math" panose="02040503050406030204" pitchFamily="18" charset="0"/>
                      </a:rPr>
                      <m:t>×</m:t>
                    </m:r>
                    <m:sSub>
                      <m:sSubPr>
                        <m:ctrlPr>
                          <a:rPr lang="en-US" sz="1200" b="0" i="1">
                            <a:latin typeface="Cambria Math" panose="02040503050406030204" pitchFamily="18" charset="0"/>
                            <a:ea typeface="Cambria Math" panose="02040503050406030204" pitchFamily="18" charset="0"/>
                          </a:rPr>
                        </m:ctrlPr>
                      </m:sSubPr>
                      <m:e>
                        <m:r>
                          <a:rPr lang="en-US" sz="1200" b="0" i="1">
                            <a:latin typeface="Cambria Math" panose="02040503050406030204" pitchFamily="18" charset="0"/>
                            <a:ea typeface="Cambria Math" panose="02040503050406030204" pitchFamily="18" charset="0"/>
                          </a:rPr>
                          <m:t>𝑇𝑊𝐹</m:t>
                        </m:r>
                      </m:e>
                      <m:sub>
                        <m:r>
                          <a:rPr lang="en-US" sz="1200" b="0" i="1">
                            <a:latin typeface="Cambria Math" panose="02040503050406030204" pitchFamily="18" charset="0"/>
                            <a:ea typeface="Cambria Math" panose="02040503050406030204" pitchFamily="18" charset="0"/>
                          </a:rPr>
                          <m:t>𝐿𝑖𝑓𝑒𝑡𝑖𝑚𝑒</m:t>
                        </m:r>
                        <m:r>
                          <a:rPr lang="en-US" sz="1200" b="0" i="1">
                            <a:latin typeface="Cambria Math" panose="02040503050406030204" pitchFamily="18" charset="0"/>
                            <a:ea typeface="Cambria Math" panose="02040503050406030204" pitchFamily="18" charset="0"/>
                          </a:rPr>
                          <m:t> </m:t>
                        </m:r>
                        <m:r>
                          <a:rPr lang="en-US" sz="1200" b="0" i="1">
                            <a:latin typeface="Cambria Math" panose="02040503050406030204" pitchFamily="18" charset="0"/>
                            <a:ea typeface="Cambria Math" panose="02040503050406030204" pitchFamily="18" charset="0"/>
                          </a:rPr>
                          <m:t>𝐶𝑎𝑛𝑐𝑒𝑟</m:t>
                        </m:r>
                      </m:sub>
                    </m:sSub>
                  </m:oMath>
                </m:oMathPara>
              </a14:m>
              <a:endParaRPr lang="en-US" sz="1200"/>
            </a:p>
          </xdr:txBody>
        </xdr:sp>
      </mc:Choice>
      <mc:Fallback xmlns="">
        <xdr:sp macro="" textlink="">
          <xdr:nvSpPr>
            <xdr:cNvPr id="24" name="TextBox 23">
              <a:extLst>
                <a:ext uri="{FF2B5EF4-FFF2-40B4-BE49-F238E27FC236}">
                  <a16:creationId xmlns:a16="http://schemas.microsoft.com/office/drawing/2014/main" id="{39033CC9-86AE-4984-80E7-A8FDCF7F1E52}"/>
                </a:ext>
              </a:extLst>
            </xdr:cNvPr>
            <xdr:cNvSpPr txBox="1"/>
          </xdr:nvSpPr>
          <xdr:spPr>
            <a:xfrm>
              <a:off x="16453908" y="2233840"/>
              <a:ext cx="1886222" cy="19973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US" sz="1200" b="0" i="0">
                  <a:latin typeface="Cambria Math" panose="02040503050406030204" pitchFamily="18" charset="0"/>
                </a:rPr>
                <a:t>=𝐸𝑃𝐶</a:t>
              </a:r>
              <a:r>
                <a:rPr lang="en-US" sz="1200" b="0" i="0">
                  <a:latin typeface="Cambria Math" panose="02040503050406030204" pitchFamily="18" charset="0"/>
                  <a:ea typeface="Cambria Math" panose="02040503050406030204" pitchFamily="18" charset="0"/>
                </a:rPr>
                <a:t>×〖𝑇𝑊𝐹〗_(𝐿𝑖𝑓𝑒𝑡𝑖𝑚𝑒 𝐶𝑎𝑛𝑐𝑒𝑟)</a:t>
              </a:r>
              <a:endParaRPr lang="en-US" sz="1200"/>
            </a:p>
          </xdr:txBody>
        </xdr:sp>
      </mc:Fallback>
    </mc:AlternateContent>
    <xdr:clientData/>
  </xdr:oneCellAnchor>
  <xdr:oneCellAnchor>
    <xdr:from>
      <xdr:col>24</xdr:col>
      <xdr:colOff>66675</xdr:colOff>
      <xdr:row>2</xdr:row>
      <xdr:rowOff>123825</xdr:rowOff>
    </xdr:from>
    <xdr:ext cx="2039533" cy="149785"/>
    <mc:AlternateContent xmlns:mc="http://schemas.openxmlformats.org/markup-compatibility/2006" xmlns:a14="http://schemas.microsoft.com/office/drawing/2010/main">
      <mc:Choice Requires="a14">
        <xdr:sp macro="" textlink="">
          <xdr:nvSpPr>
            <xdr:cNvPr id="14" name="TextBox 13">
              <a:extLst>
                <a:ext uri="{FF2B5EF4-FFF2-40B4-BE49-F238E27FC236}">
                  <a16:creationId xmlns:a16="http://schemas.microsoft.com/office/drawing/2014/main" id="{D66D29CC-60C6-4377-90B2-4854C2393DAD}"/>
                </a:ext>
              </a:extLst>
            </xdr:cNvPr>
            <xdr:cNvSpPr txBox="1"/>
          </xdr:nvSpPr>
          <xdr:spPr>
            <a:xfrm>
              <a:off x="20477389" y="1892754"/>
              <a:ext cx="2039533" cy="14978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n-US" sz="900" b="0" i="1">
                        <a:latin typeface="Cambria Math" panose="02040503050406030204" pitchFamily="18" charset="0"/>
                      </a:rPr>
                      <m:t>𝐸𝐿𝐶𝑅</m:t>
                    </m:r>
                    <m:r>
                      <a:rPr lang="en-US" sz="900" b="0" i="1">
                        <a:latin typeface="Cambria Math" panose="02040503050406030204" pitchFamily="18" charset="0"/>
                      </a:rPr>
                      <m:t>=</m:t>
                    </m:r>
                    <m:r>
                      <a:rPr lang="en-US" sz="900" b="0" i="1">
                        <a:latin typeface="Cambria Math" panose="02040503050406030204" pitchFamily="18" charset="0"/>
                      </a:rPr>
                      <m:t>𝐸𝑃𝐶</m:t>
                    </m:r>
                    <m:r>
                      <a:rPr lang="en-US" sz="900" b="0" i="1">
                        <a:latin typeface="Cambria Math" panose="02040503050406030204" pitchFamily="18" charset="0"/>
                        <a:ea typeface="Cambria Math" panose="02040503050406030204" pitchFamily="18" charset="0"/>
                      </a:rPr>
                      <m:t>×</m:t>
                    </m:r>
                    <m:r>
                      <a:rPr lang="en-US" sz="900" b="0" i="1">
                        <a:latin typeface="Cambria Math" panose="02040503050406030204" pitchFamily="18" charset="0"/>
                        <a:ea typeface="Cambria Math" panose="02040503050406030204" pitchFamily="18" charset="0"/>
                      </a:rPr>
                      <m:t>𝑇𝑊𝐹</m:t>
                    </m:r>
                    <m:r>
                      <a:rPr lang="en-US" sz="900" b="0" i="1">
                        <a:latin typeface="Cambria Math" panose="02040503050406030204" pitchFamily="18" charset="0"/>
                        <a:ea typeface="Cambria Math" panose="02040503050406030204" pitchFamily="18" charset="0"/>
                      </a:rPr>
                      <m:t>×</m:t>
                    </m:r>
                    <m:sSub>
                      <m:sSubPr>
                        <m:ctrlPr>
                          <a:rPr lang="en-US" sz="900" b="0" i="1">
                            <a:latin typeface="Cambria Math" panose="02040503050406030204" pitchFamily="18" charset="0"/>
                            <a:ea typeface="Cambria Math" panose="02040503050406030204" pitchFamily="18" charset="0"/>
                          </a:rPr>
                        </m:ctrlPr>
                      </m:sSubPr>
                      <m:e>
                        <m:r>
                          <a:rPr lang="en-US" sz="900" b="0" i="1">
                            <a:latin typeface="Cambria Math" panose="02040503050406030204" pitchFamily="18" charset="0"/>
                            <a:ea typeface="Cambria Math" panose="02040503050406030204" pitchFamily="18" charset="0"/>
                          </a:rPr>
                          <m:t>𝐼𝑈𝑅</m:t>
                        </m:r>
                      </m:e>
                      <m:sub>
                        <m:r>
                          <a:rPr lang="en-US" sz="900" b="0" i="1">
                            <a:latin typeface="Cambria Math" panose="02040503050406030204" pitchFamily="18" charset="0"/>
                            <a:ea typeface="Cambria Math" panose="02040503050406030204" pitchFamily="18" charset="0"/>
                          </a:rPr>
                          <m:t>𝐿𝑇𝐿</m:t>
                        </m:r>
                        <m:r>
                          <a:rPr lang="en-US" sz="900" b="0" i="1">
                            <a:latin typeface="Cambria Math" panose="02040503050406030204" pitchFamily="18" charset="0"/>
                            <a:ea typeface="Cambria Math" panose="02040503050406030204" pitchFamily="18" charset="0"/>
                          </a:rPr>
                          <m:t> </m:t>
                        </m:r>
                        <m:r>
                          <a:rPr lang="en-US" sz="900" b="0" i="1">
                            <a:latin typeface="Cambria Math" panose="02040503050406030204" pitchFamily="18" charset="0"/>
                            <a:ea typeface="Cambria Math" panose="02040503050406030204" pitchFamily="18" charset="0"/>
                          </a:rPr>
                          <m:t>𝑜𝑟</m:t>
                        </m:r>
                        <m:r>
                          <a:rPr lang="en-US" sz="900" b="0" i="1">
                            <a:latin typeface="Cambria Math" panose="02040503050406030204" pitchFamily="18" charset="0"/>
                            <a:ea typeface="Cambria Math" panose="02040503050406030204" pitchFamily="18" charset="0"/>
                          </a:rPr>
                          <m:t> </m:t>
                        </m:r>
                        <m:r>
                          <a:rPr lang="en-US" sz="900" b="0" i="1">
                            <a:latin typeface="Cambria Math" panose="02040503050406030204" pitchFamily="18" charset="0"/>
                            <a:ea typeface="Cambria Math" panose="02040503050406030204" pitchFamily="18" charset="0"/>
                          </a:rPr>
                          <m:t>𝐿𝑖𝑓𝑒𝑡𝑖𝑚𝑒</m:t>
                        </m:r>
                      </m:sub>
                    </m:sSub>
                  </m:oMath>
                </m:oMathPara>
              </a14:m>
              <a:endParaRPr lang="en-US" sz="900"/>
            </a:p>
          </xdr:txBody>
        </xdr:sp>
      </mc:Choice>
      <mc:Fallback xmlns="">
        <xdr:sp macro="" textlink="">
          <xdr:nvSpPr>
            <xdr:cNvPr id="14" name="TextBox 13">
              <a:extLst>
                <a:ext uri="{FF2B5EF4-FFF2-40B4-BE49-F238E27FC236}">
                  <a16:creationId xmlns:a16="http://schemas.microsoft.com/office/drawing/2014/main" id="{D66D29CC-60C6-4377-90B2-4854C2393DAD}"/>
                </a:ext>
              </a:extLst>
            </xdr:cNvPr>
            <xdr:cNvSpPr txBox="1"/>
          </xdr:nvSpPr>
          <xdr:spPr>
            <a:xfrm>
              <a:off x="20477389" y="1892754"/>
              <a:ext cx="2039533" cy="14978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US" sz="900" b="0" i="0">
                  <a:latin typeface="Cambria Math" panose="02040503050406030204" pitchFamily="18" charset="0"/>
                </a:rPr>
                <a:t>𝐸𝐿𝐶𝑅=𝐸𝑃𝐶</a:t>
              </a:r>
              <a:r>
                <a:rPr lang="en-US" sz="900" b="0" i="0">
                  <a:latin typeface="Cambria Math" panose="02040503050406030204" pitchFamily="18" charset="0"/>
                  <a:ea typeface="Cambria Math" panose="02040503050406030204" pitchFamily="18" charset="0"/>
                </a:rPr>
                <a:t>×𝑇𝑊𝐹×〖𝐼𝑈𝑅〗_(𝐿𝑇𝐿 𝑜𝑟 𝐿𝑖𝑓𝑒𝑡𝑖𝑚𝑒)</a:t>
              </a:r>
              <a:endParaRPr lang="en-US" sz="900"/>
            </a:p>
          </xdr:txBody>
        </xdr:sp>
      </mc:Fallback>
    </mc:AlternateContent>
    <xdr:clientData/>
  </xdr:oneCellAnchor>
  <xdr:oneCellAnchor>
    <xdr:from>
      <xdr:col>27</xdr:col>
      <xdr:colOff>66675</xdr:colOff>
      <xdr:row>2</xdr:row>
      <xdr:rowOff>123825</xdr:rowOff>
    </xdr:from>
    <xdr:ext cx="2039533" cy="149785"/>
    <mc:AlternateContent xmlns:mc="http://schemas.openxmlformats.org/markup-compatibility/2006" xmlns:a14="http://schemas.microsoft.com/office/drawing/2010/main">
      <mc:Choice Requires="a14">
        <xdr:sp macro="" textlink="">
          <xdr:nvSpPr>
            <xdr:cNvPr id="15" name="TextBox 14">
              <a:extLst>
                <a:ext uri="{FF2B5EF4-FFF2-40B4-BE49-F238E27FC236}">
                  <a16:creationId xmlns:a16="http://schemas.microsoft.com/office/drawing/2014/main" id="{3C9198A0-FAC5-4271-9D9C-C17CB16FE765}"/>
                </a:ext>
              </a:extLst>
            </xdr:cNvPr>
            <xdr:cNvSpPr txBox="1"/>
          </xdr:nvSpPr>
          <xdr:spPr>
            <a:xfrm>
              <a:off x="21045714" y="1889579"/>
              <a:ext cx="2039533" cy="14978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n-US" sz="900" b="0" i="1">
                        <a:latin typeface="Cambria Math" panose="02040503050406030204" pitchFamily="18" charset="0"/>
                      </a:rPr>
                      <m:t>𝐸𝐿𝐶𝑅</m:t>
                    </m:r>
                    <m:r>
                      <a:rPr lang="en-US" sz="900" b="0" i="1">
                        <a:latin typeface="Cambria Math" panose="02040503050406030204" pitchFamily="18" charset="0"/>
                      </a:rPr>
                      <m:t>=</m:t>
                    </m:r>
                    <m:r>
                      <a:rPr lang="en-US" sz="900" b="0" i="1">
                        <a:latin typeface="Cambria Math" panose="02040503050406030204" pitchFamily="18" charset="0"/>
                      </a:rPr>
                      <m:t>𝐸𝑃𝐶</m:t>
                    </m:r>
                    <m:r>
                      <a:rPr lang="en-US" sz="900" b="0" i="1">
                        <a:latin typeface="Cambria Math" panose="02040503050406030204" pitchFamily="18" charset="0"/>
                        <a:ea typeface="Cambria Math" panose="02040503050406030204" pitchFamily="18" charset="0"/>
                      </a:rPr>
                      <m:t>×</m:t>
                    </m:r>
                    <m:r>
                      <a:rPr lang="en-US" sz="900" b="0" i="1">
                        <a:latin typeface="Cambria Math" panose="02040503050406030204" pitchFamily="18" charset="0"/>
                        <a:ea typeface="Cambria Math" panose="02040503050406030204" pitchFamily="18" charset="0"/>
                      </a:rPr>
                      <m:t>𝑇𝑊𝐹</m:t>
                    </m:r>
                    <m:r>
                      <a:rPr lang="en-US" sz="900" b="0" i="1">
                        <a:latin typeface="Cambria Math" panose="02040503050406030204" pitchFamily="18" charset="0"/>
                        <a:ea typeface="Cambria Math" panose="02040503050406030204" pitchFamily="18" charset="0"/>
                      </a:rPr>
                      <m:t>×</m:t>
                    </m:r>
                    <m:sSub>
                      <m:sSubPr>
                        <m:ctrlPr>
                          <a:rPr lang="en-US" sz="900" b="0" i="1">
                            <a:latin typeface="Cambria Math" panose="02040503050406030204" pitchFamily="18" charset="0"/>
                            <a:ea typeface="Cambria Math" panose="02040503050406030204" pitchFamily="18" charset="0"/>
                          </a:rPr>
                        </m:ctrlPr>
                      </m:sSubPr>
                      <m:e>
                        <m:r>
                          <a:rPr lang="en-US" sz="900" b="0" i="1">
                            <a:latin typeface="Cambria Math" panose="02040503050406030204" pitchFamily="18" charset="0"/>
                            <a:ea typeface="Cambria Math" panose="02040503050406030204" pitchFamily="18" charset="0"/>
                          </a:rPr>
                          <m:t>𝐼𝑈𝑅</m:t>
                        </m:r>
                      </m:e>
                      <m:sub>
                        <m:r>
                          <a:rPr lang="en-US" sz="900" b="0" i="1">
                            <a:latin typeface="Cambria Math" panose="02040503050406030204" pitchFamily="18" charset="0"/>
                            <a:ea typeface="Cambria Math" panose="02040503050406030204" pitchFamily="18" charset="0"/>
                          </a:rPr>
                          <m:t>𝐿𝑇𝐿</m:t>
                        </m:r>
                        <m:r>
                          <a:rPr lang="en-US" sz="900" b="0" i="1">
                            <a:latin typeface="Cambria Math" panose="02040503050406030204" pitchFamily="18" charset="0"/>
                            <a:ea typeface="Cambria Math" panose="02040503050406030204" pitchFamily="18" charset="0"/>
                          </a:rPr>
                          <m:t> </m:t>
                        </m:r>
                        <m:r>
                          <a:rPr lang="en-US" sz="900" b="0" i="1">
                            <a:latin typeface="Cambria Math" panose="02040503050406030204" pitchFamily="18" charset="0"/>
                            <a:ea typeface="Cambria Math" panose="02040503050406030204" pitchFamily="18" charset="0"/>
                          </a:rPr>
                          <m:t>𝑜𝑟</m:t>
                        </m:r>
                        <m:r>
                          <a:rPr lang="en-US" sz="900" b="0" i="1">
                            <a:latin typeface="Cambria Math" panose="02040503050406030204" pitchFamily="18" charset="0"/>
                            <a:ea typeface="Cambria Math" panose="02040503050406030204" pitchFamily="18" charset="0"/>
                          </a:rPr>
                          <m:t> </m:t>
                        </m:r>
                        <m:r>
                          <a:rPr lang="en-US" sz="900" b="0" i="1">
                            <a:latin typeface="Cambria Math" panose="02040503050406030204" pitchFamily="18" charset="0"/>
                            <a:ea typeface="Cambria Math" panose="02040503050406030204" pitchFamily="18" charset="0"/>
                          </a:rPr>
                          <m:t>𝐿𝑖𝑓𝑒𝑡𝑖𝑚𝑒</m:t>
                        </m:r>
                      </m:sub>
                    </m:sSub>
                  </m:oMath>
                </m:oMathPara>
              </a14:m>
              <a:endParaRPr lang="en-US" sz="900"/>
            </a:p>
          </xdr:txBody>
        </xdr:sp>
      </mc:Choice>
      <mc:Fallback xmlns="">
        <xdr:sp macro="" textlink="">
          <xdr:nvSpPr>
            <xdr:cNvPr id="15" name="TextBox 14">
              <a:extLst>
                <a:ext uri="{FF2B5EF4-FFF2-40B4-BE49-F238E27FC236}">
                  <a16:creationId xmlns:a16="http://schemas.microsoft.com/office/drawing/2014/main" id="{3C9198A0-FAC5-4271-9D9C-C17CB16FE765}"/>
                </a:ext>
              </a:extLst>
            </xdr:cNvPr>
            <xdr:cNvSpPr txBox="1"/>
          </xdr:nvSpPr>
          <xdr:spPr>
            <a:xfrm>
              <a:off x="21045714" y="1889579"/>
              <a:ext cx="2039533" cy="14978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US" sz="900" b="0" i="0">
                  <a:latin typeface="Cambria Math" panose="02040503050406030204" pitchFamily="18" charset="0"/>
                </a:rPr>
                <a:t>𝐸𝐿𝐶𝑅=𝐸𝑃𝐶</a:t>
              </a:r>
              <a:r>
                <a:rPr lang="en-US" sz="900" b="0" i="0">
                  <a:latin typeface="Cambria Math" panose="02040503050406030204" pitchFamily="18" charset="0"/>
                  <a:ea typeface="Cambria Math" panose="02040503050406030204" pitchFamily="18" charset="0"/>
                </a:rPr>
                <a:t>×𝑇𝑊𝐹×〖𝐼𝑈𝑅〗_(𝐿𝑇𝐿 𝑜𝑟 𝐿𝑖𝑓𝑒𝑡𝑖𝑚𝑒)</a:t>
              </a:r>
              <a:endParaRPr lang="en-US" sz="900"/>
            </a:p>
          </xdr:txBody>
        </xdr:sp>
      </mc:Fallback>
    </mc:AlternateContent>
    <xdr:clientData/>
  </xdr:oneCellAnchor>
  <xdr:oneCellAnchor>
    <xdr:from>
      <xdr:col>43</xdr:col>
      <xdr:colOff>82550</xdr:colOff>
      <xdr:row>2</xdr:row>
      <xdr:rowOff>82550</xdr:rowOff>
    </xdr:from>
    <xdr:ext cx="2591062" cy="287130"/>
    <mc:AlternateContent xmlns:mc="http://schemas.openxmlformats.org/markup-compatibility/2006" xmlns:a14="http://schemas.microsoft.com/office/drawing/2010/main">
      <mc:Choice Requires="a14">
        <xdr:sp macro="" textlink="">
          <xdr:nvSpPr>
            <xdr:cNvPr id="20" name="TextBox 19">
              <a:extLst>
                <a:ext uri="{FF2B5EF4-FFF2-40B4-BE49-F238E27FC236}">
                  <a16:creationId xmlns:a16="http://schemas.microsoft.com/office/drawing/2014/main" id="{7F4FC607-07AE-48D8-86B9-57AB1E959E25}"/>
                </a:ext>
              </a:extLst>
            </xdr:cNvPr>
            <xdr:cNvSpPr txBox="1"/>
          </xdr:nvSpPr>
          <xdr:spPr>
            <a:xfrm>
              <a:off x="33952392" y="1853142"/>
              <a:ext cx="2591062" cy="2871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14:m>
                <m:oMathPara xmlns:m="http://schemas.openxmlformats.org/officeDocument/2006/math">
                  <m:oMathParaPr>
                    <m:jc m:val="centerGroup"/>
                  </m:oMathParaPr>
                  <m:oMath xmlns:m="http://schemas.openxmlformats.org/officeDocument/2006/math">
                    <m:sSub>
                      <m:sSubPr>
                        <m:ctrlPr>
                          <a:rPr lang="en-US" sz="900" b="0" i="1">
                            <a:latin typeface="Cambria Math" panose="02040503050406030204" pitchFamily="18" charset="0"/>
                          </a:rPr>
                        </m:ctrlPr>
                      </m:sSubPr>
                      <m:e>
                        <m:r>
                          <a:rPr lang="en-US" sz="900" b="0" i="1">
                            <a:latin typeface="Cambria Math" panose="02040503050406030204" pitchFamily="18" charset="0"/>
                          </a:rPr>
                          <m:t>𝑀𝑂𝐸</m:t>
                        </m:r>
                      </m:e>
                      <m:sub>
                        <m:r>
                          <a:rPr lang="en-US" sz="900" b="0" i="1">
                            <a:latin typeface="Cambria Math" panose="02040503050406030204" pitchFamily="18" charset="0"/>
                          </a:rPr>
                          <m:t>𝐶h𝑟𝑜𝑛𝑖𝑐</m:t>
                        </m:r>
                      </m:sub>
                    </m:sSub>
                    <m:r>
                      <a:rPr lang="en-US" sz="900" b="0" i="1">
                        <a:latin typeface="Cambria Math" panose="02040503050406030204" pitchFamily="18" charset="0"/>
                        <a:ea typeface="Cambria Math" panose="02040503050406030204" pitchFamily="18" charset="0"/>
                      </a:rPr>
                      <m:t>=</m:t>
                    </m:r>
                    <m:f>
                      <m:fPr>
                        <m:ctrlPr>
                          <a:rPr lang="en-US" sz="900" b="0" i="1">
                            <a:latin typeface="Cambria Math" panose="02040503050406030204" pitchFamily="18" charset="0"/>
                            <a:ea typeface="Cambria Math" panose="02040503050406030204" pitchFamily="18" charset="0"/>
                          </a:rPr>
                        </m:ctrlPr>
                      </m:fPr>
                      <m:num>
                        <m:r>
                          <a:rPr lang="en-US" sz="900" b="0" i="1">
                            <a:latin typeface="Cambria Math" panose="02040503050406030204" pitchFamily="18" charset="0"/>
                            <a:ea typeface="Cambria Math" panose="02040503050406030204" pitchFamily="18" charset="0"/>
                          </a:rPr>
                          <m:t>𝑁𝑜𝑛</m:t>
                        </m:r>
                        <m:r>
                          <a:rPr lang="en-US" sz="900" b="0" i="1">
                            <a:latin typeface="Cambria Math" panose="02040503050406030204" pitchFamily="18" charset="0"/>
                            <a:ea typeface="Cambria Math" panose="02040503050406030204" pitchFamily="18" charset="0"/>
                          </a:rPr>
                          <m:t>−</m:t>
                        </m:r>
                        <m:r>
                          <a:rPr lang="en-US" sz="900" b="0" i="1">
                            <a:latin typeface="Cambria Math" panose="02040503050406030204" pitchFamily="18" charset="0"/>
                            <a:ea typeface="Cambria Math" panose="02040503050406030204" pitchFamily="18" charset="0"/>
                          </a:rPr>
                          <m:t>𝐶𝑎𝑛𝑐𝑒𝑟</m:t>
                        </m:r>
                        <m:r>
                          <a:rPr lang="en-US" sz="900" b="0" i="1">
                            <a:latin typeface="Cambria Math" panose="02040503050406030204" pitchFamily="18" charset="0"/>
                            <a:ea typeface="Cambria Math" panose="02040503050406030204" pitchFamily="18" charset="0"/>
                          </a:rPr>
                          <m:t> </m:t>
                        </m:r>
                        <m:r>
                          <a:rPr lang="en-US" sz="900" b="0" i="1">
                            <a:latin typeface="Cambria Math" panose="02040503050406030204" pitchFamily="18" charset="0"/>
                            <a:ea typeface="Cambria Math" panose="02040503050406030204" pitchFamily="18" charset="0"/>
                          </a:rPr>
                          <m:t>𝐻𝑎𝑧𝑎𝑟𝑑</m:t>
                        </m:r>
                        <m:r>
                          <a:rPr lang="en-US" sz="900" b="0" i="1">
                            <a:latin typeface="Cambria Math" panose="02040503050406030204" pitchFamily="18" charset="0"/>
                            <a:ea typeface="Cambria Math" panose="02040503050406030204" pitchFamily="18" charset="0"/>
                          </a:rPr>
                          <m:t> </m:t>
                        </m:r>
                        <m:r>
                          <a:rPr lang="en-US" sz="900" b="0" i="1">
                            <a:latin typeface="Cambria Math" panose="02040503050406030204" pitchFamily="18" charset="0"/>
                            <a:ea typeface="Cambria Math" panose="02040503050406030204" pitchFamily="18" charset="0"/>
                          </a:rPr>
                          <m:t>𝑣𝑎𝑙𝑢𝑒</m:t>
                        </m:r>
                        <m:r>
                          <a:rPr lang="en-US" sz="900" b="0" i="1">
                            <a:latin typeface="Cambria Math" panose="02040503050406030204" pitchFamily="18" charset="0"/>
                            <a:ea typeface="Cambria Math" panose="02040503050406030204" pitchFamily="18" charset="0"/>
                          </a:rPr>
                          <m:t> (</m:t>
                        </m:r>
                        <m:r>
                          <a:rPr lang="en-US" sz="900" b="0" i="1">
                            <a:latin typeface="Cambria Math" panose="02040503050406030204" pitchFamily="18" charset="0"/>
                            <a:ea typeface="Cambria Math" panose="02040503050406030204" pitchFamily="18" charset="0"/>
                          </a:rPr>
                          <m:t>𝑃𝑂𝐷</m:t>
                        </m:r>
                        <m:r>
                          <a:rPr lang="en-US" sz="900" b="0" i="1">
                            <a:latin typeface="Cambria Math" panose="02040503050406030204" pitchFamily="18" charset="0"/>
                            <a:ea typeface="Cambria Math" panose="02040503050406030204" pitchFamily="18" charset="0"/>
                          </a:rPr>
                          <m:t>)</m:t>
                        </m:r>
                      </m:num>
                      <m:den>
                        <m:r>
                          <a:rPr lang="en-US" sz="900" b="0" i="1">
                            <a:latin typeface="Cambria Math" panose="02040503050406030204" pitchFamily="18" charset="0"/>
                            <a:ea typeface="Cambria Math" panose="02040503050406030204" pitchFamily="18" charset="0"/>
                          </a:rPr>
                          <m:t>𝐶h𝑟𝑜𝑛𝑖𝑐</m:t>
                        </m:r>
                        <m:r>
                          <a:rPr lang="en-US" sz="900" b="0" i="1">
                            <a:latin typeface="Cambria Math" panose="02040503050406030204" pitchFamily="18" charset="0"/>
                            <a:ea typeface="Cambria Math" panose="02040503050406030204" pitchFamily="18" charset="0"/>
                          </a:rPr>
                          <m:t> </m:t>
                        </m:r>
                        <m:r>
                          <a:rPr lang="en-US" sz="900" b="0" i="1">
                            <a:latin typeface="Cambria Math" panose="02040503050406030204" pitchFamily="18" charset="0"/>
                            <a:ea typeface="Cambria Math" panose="02040503050406030204" pitchFamily="18" charset="0"/>
                          </a:rPr>
                          <m:t>𝐻𝑢𝑚𝑎𝑛</m:t>
                        </m:r>
                        <m:r>
                          <a:rPr lang="en-US" sz="900" b="0" i="1">
                            <a:latin typeface="Cambria Math" panose="02040503050406030204" pitchFamily="18" charset="0"/>
                            <a:ea typeface="Cambria Math" panose="02040503050406030204" pitchFamily="18" charset="0"/>
                          </a:rPr>
                          <m:t> </m:t>
                        </m:r>
                        <m:r>
                          <a:rPr lang="en-US" sz="900" b="0" i="1">
                            <a:latin typeface="Cambria Math" panose="02040503050406030204" pitchFamily="18" charset="0"/>
                            <a:ea typeface="Cambria Math" panose="02040503050406030204" pitchFamily="18" charset="0"/>
                          </a:rPr>
                          <m:t>𝐸𝑥𝑝𝑜𝑠𝑢𝑟𝑒</m:t>
                        </m:r>
                      </m:den>
                    </m:f>
                  </m:oMath>
                </m:oMathPara>
              </a14:m>
              <a:endParaRPr lang="en-US" sz="900"/>
            </a:p>
          </xdr:txBody>
        </xdr:sp>
      </mc:Choice>
      <mc:Fallback xmlns="">
        <xdr:sp macro="" textlink="">
          <xdr:nvSpPr>
            <xdr:cNvPr id="20" name="TextBox 19">
              <a:extLst>
                <a:ext uri="{FF2B5EF4-FFF2-40B4-BE49-F238E27FC236}">
                  <a16:creationId xmlns:a16="http://schemas.microsoft.com/office/drawing/2014/main" id="{7F4FC607-07AE-48D8-86B9-57AB1E959E25}"/>
                </a:ext>
              </a:extLst>
            </xdr:cNvPr>
            <xdr:cNvSpPr txBox="1"/>
          </xdr:nvSpPr>
          <xdr:spPr>
            <a:xfrm>
              <a:off x="33952392" y="1853142"/>
              <a:ext cx="2591062" cy="2871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r>
                <a:rPr lang="en-US" sz="900" b="0" i="0">
                  <a:latin typeface="Cambria Math" panose="02040503050406030204" pitchFamily="18" charset="0"/>
                </a:rPr>
                <a:t>〖𝑀𝑂𝐸〗_𝐶ℎ𝑟𝑜𝑛𝑖𝑐</a:t>
              </a:r>
              <a:r>
                <a:rPr lang="en-US" sz="900" b="0" i="0">
                  <a:latin typeface="Cambria Math" panose="02040503050406030204" pitchFamily="18" charset="0"/>
                  <a:ea typeface="Cambria Math" panose="02040503050406030204" pitchFamily="18" charset="0"/>
                </a:rPr>
                <a:t>=(𝑁𝑜𝑛−𝐶𝑎𝑛𝑐𝑒𝑟 𝐻𝑎𝑧𝑎𝑟𝑑 𝑣𝑎𝑙𝑢𝑒 (𝑃𝑂𝐷))/(𝐶ℎ𝑟𝑜𝑛𝑖𝑐 𝐻𝑢𝑚𝑎𝑛 𝐸𝑥𝑝𝑜𝑠𝑢𝑟𝑒)</a:t>
              </a:r>
              <a:endParaRPr lang="en-US" sz="900"/>
            </a:p>
          </xdr:txBody>
        </xdr:sp>
      </mc:Fallback>
    </mc:AlternateContent>
    <xdr:clientData/>
  </xdr:oneCellAnchor>
  <xdr:oneCellAnchor>
    <xdr:from>
      <xdr:col>46</xdr:col>
      <xdr:colOff>82550</xdr:colOff>
      <xdr:row>2</xdr:row>
      <xdr:rowOff>82550</xdr:rowOff>
    </xdr:from>
    <xdr:ext cx="2591062" cy="287130"/>
    <mc:AlternateContent xmlns:mc="http://schemas.openxmlformats.org/markup-compatibility/2006" xmlns:a14="http://schemas.microsoft.com/office/drawing/2010/main">
      <mc:Choice Requires="a14">
        <xdr:sp macro="" textlink="">
          <xdr:nvSpPr>
            <xdr:cNvPr id="23" name="TextBox 22">
              <a:extLst>
                <a:ext uri="{FF2B5EF4-FFF2-40B4-BE49-F238E27FC236}">
                  <a16:creationId xmlns:a16="http://schemas.microsoft.com/office/drawing/2014/main" id="{482F27F5-5B51-47E4-8D47-A15FA6F0CB68}"/>
                </a:ext>
              </a:extLst>
            </xdr:cNvPr>
            <xdr:cNvSpPr txBox="1"/>
          </xdr:nvSpPr>
          <xdr:spPr>
            <a:xfrm>
              <a:off x="33952392" y="1853142"/>
              <a:ext cx="2591062" cy="2871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14:m>
                <m:oMathPara xmlns:m="http://schemas.openxmlformats.org/officeDocument/2006/math">
                  <m:oMathParaPr>
                    <m:jc m:val="centerGroup"/>
                  </m:oMathParaPr>
                  <m:oMath xmlns:m="http://schemas.openxmlformats.org/officeDocument/2006/math">
                    <m:sSub>
                      <m:sSubPr>
                        <m:ctrlPr>
                          <a:rPr lang="en-US" sz="900" b="0" i="1">
                            <a:latin typeface="Cambria Math" panose="02040503050406030204" pitchFamily="18" charset="0"/>
                          </a:rPr>
                        </m:ctrlPr>
                      </m:sSubPr>
                      <m:e>
                        <m:r>
                          <a:rPr lang="en-US" sz="900" b="0" i="1">
                            <a:latin typeface="Cambria Math" panose="02040503050406030204" pitchFamily="18" charset="0"/>
                          </a:rPr>
                          <m:t>𝑀𝑂𝐸</m:t>
                        </m:r>
                      </m:e>
                      <m:sub>
                        <m:r>
                          <a:rPr lang="en-US" sz="900" b="0" i="1">
                            <a:latin typeface="Cambria Math" panose="02040503050406030204" pitchFamily="18" charset="0"/>
                          </a:rPr>
                          <m:t>𝐶h𝑟𝑜𝑛𝑖𝑐</m:t>
                        </m:r>
                      </m:sub>
                    </m:sSub>
                    <m:r>
                      <a:rPr lang="en-US" sz="900" b="0" i="1">
                        <a:latin typeface="Cambria Math" panose="02040503050406030204" pitchFamily="18" charset="0"/>
                        <a:ea typeface="Cambria Math" panose="02040503050406030204" pitchFamily="18" charset="0"/>
                      </a:rPr>
                      <m:t>=</m:t>
                    </m:r>
                    <m:f>
                      <m:fPr>
                        <m:ctrlPr>
                          <a:rPr lang="en-US" sz="900" b="0" i="1">
                            <a:latin typeface="Cambria Math" panose="02040503050406030204" pitchFamily="18" charset="0"/>
                            <a:ea typeface="Cambria Math" panose="02040503050406030204" pitchFamily="18" charset="0"/>
                          </a:rPr>
                        </m:ctrlPr>
                      </m:fPr>
                      <m:num>
                        <m:r>
                          <a:rPr lang="en-US" sz="900" b="0" i="1">
                            <a:latin typeface="Cambria Math" panose="02040503050406030204" pitchFamily="18" charset="0"/>
                            <a:ea typeface="Cambria Math" panose="02040503050406030204" pitchFamily="18" charset="0"/>
                          </a:rPr>
                          <m:t>𝑁𝑜𝑛</m:t>
                        </m:r>
                        <m:r>
                          <a:rPr lang="en-US" sz="900" b="0" i="1">
                            <a:latin typeface="Cambria Math" panose="02040503050406030204" pitchFamily="18" charset="0"/>
                            <a:ea typeface="Cambria Math" panose="02040503050406030204" pitchFamily="18" charset="0"/>
                          </a:rPr>
                          <m:t>−</m:t>
                        </m:r>
                        <m:r>
                          <a:rPr lang="en-US" sz="900" b="0" i="1">
                            <a:latin typeface="Cambria Math" panose="02040503050406030204" pitchFamily="18" charset="0"/>
                            <a:ea typeface="Cambria Math" panose="02040503050406030204" pitchFamily="18" charset="0"/>
                          </a:rPr>
                          <m:t>𝐶𝑎𝑛𝑐𝑒𝑟</m:t>
                        </m:r>
                        <m:r>
                          <a:rPr lang="en-US" sz="900" b="0" i="1">
                            <a:latin typeface="Cambria Math" panose="02040503050406030204" pitchFamily="18" charset="0"/>
                            <a:ea typeface="Cambria Math" panose="02040503050406030204" pitchFamily="18" charset="0"/>
                          </a:rPr>
                          <m:t> </m:t>
                        </m:r>
                        <m:r>
                          <a:rPr lang="en-US" sz="900" b="0" i="1">
                            <a:latin typeface="Cambria Math" panose="02040503050406030204" pitchFamily="18" charset="0"/>
                            <a:ea typeface="Cambria Math" panose="02040503050406030204" pitchFamily="18" charset="0"/>
                          </a:rPr>
                          <m:t>𝐻𝑎𝑧𝑎𝑟𝑑</m:t>
                        </m:r>
                        <m:r>
                          <a:rPr lang="en-US" sz="900" b="0" i="1">
                            <a:latin typeface="Cambria Math" panose="02040503050406030204" pitchFamily="18" charset="0"/>
                            <a:ea typeface="Cambria Math" panose="02040503050406030204" pitchFamily="18" charset="0"/>
                          </a:rPr>
                          <m:t> </m:t>
                        </m:r>
                        <m:r>
                          <a:rPr lang="en-US" sz="900" b="0" i="1">
                            <a:latin typeface="Cambria Math" panose="02040503050406030204" pitchFamily="18" charset="0"/>
                            <a:ea typeface="Cambria Math" panose="02040503050406030204" pitchFamily="18" charset="0"/>
                          </a:rPr>
                          <m:t>𝑣𝑎𝑙𝑢𝑒</m:t>
                        </m:r>
                        <m:r>
                          <a:rPr lang="en-US" sz="900" b="0" i="1">
                            <a:latin typeface="Cambria Math" panose="02040503050406030204" pitchFamily="18" charset="0"/>
                            <a:ea typeface="Cambria Math" panose="02040503050406030204" pitchFamily="18" charset="0"/>
                          </a:rPr>
                          <m:t> (</m:t>
                        </m:r>
                        <m:r>
                          <a:rPr lang="en-US" sz="900" b="0" i="1">
                            <a:latin typeface="Cambria Math" panose="02040503050406030204" pitchFamily="18" charset="0"/>
                            <a:ea typeface="Cambria Math" panose="02040503050406030204" pitchFamily="18" charset="0"/>
                          </a:rPr>
                          <m:t>𝑃𝑂𝐷</m:t>
                        </m:r>
                        <m:r>
                          <a:rPr lang="en-US" sz="900" b="0" i="1">
                            <a:latin typeface="Cambria Math" panose="02040503050406030204" pitchFamily="18" charset="0"/>
                            <a:ea typeface="Cambria Math" panose="02040503050406030204" pitchFamily="18" charset="0"/>
                          </a:rPr>
                          <m:t>)</m:t>
                        </m:r>
                      </m:num>
                      <m:den>
                        <m:r>
                          <a:rPr lang="en-US" sz="900" b="0" i="1">
                            <a:latin typeface="Cambria Math" panose="02040503050406030204" pitchFamily="18" charset="0"/>
                            <a:ea typeface="Cambria Math" panose="02040503050406030204" pitchFamily="18" charset="0"/>
                          </a:rPr>
                          <m:t>𝐶h𝑟𝑜𝑛𝑖𝑐</m:t>
                        </m:r>
                        <m:r>
                          <a:rPr lang="en-US" sz="900" b="0" i="1">
                            <a:latin typeface="Cambria Math" panose="02040503050406030204" pitchFamily="18" charset="0"/>
                            <a:ea typeface="Cambria Math" panose="02040503050406030204" pitchFamily="18" charset="0"/>
                          </a:rPr>
                          <m:t> </m:t>
                        </m:r>
                        <m:r>
                          <a:rPr lang="en-US" sz="900" b="0" i="1">
                            <a:latin typeface="Cambria Math" panose="02040503050406030204" pitchFamily="18" charset="0"/>
                            <a:ea typeface="Cambria Math" panose="02040503050406030204" pitchFamily="18" charset="0"/>
                          </a:rPr>
                          <m:t>𝐻𝑢𝑚𝑎𝑛</m:t>
                        </m:r>
                        <m:r>
                          <a:rPr lang="en-US" sz="900" b="0" i="1">
                            <a:latin typeface="Cambria Math" panose="02040503050406030204" pitchFamily="18" charset="0"/>
                            <a:ea typeface="Cambria Math" panose="02040503050406030204" pitchFamily="18" charset="0"/>
                          </a:rPr>
                          <m:t> </m:t>
                        </m:r>
                        <m:r>
                          <a:rPr lang="en-US" sz="900" b="0" i="1">
                            <a:latin typeface="Cambria Math" panose="02040503050406030204" pitchFamily="18" charset="0"/>
                            <a:ea typeface="Cambria Math" panose="02040503050406030204" pitchFamily="18" charset="0"/>
                          </a:rPr>
                          <m:t>𝐸𝑥𝑝𝑜𝑠𝑢𝑟𝑒</m:t>
                        </m:r>
                      </m:den>
                    </m:f>
                  </m:oMath>
                </m:oMathPara>
              </a14:m>
              <a:endParaRPr lang="en-US" sz="900"/>
            </a:p>
          </xdr:txBody>
        </xdr:sp>
      </mc:Choice>
      <mc:Fallback xmlns="">
        <xdr:sp macro="" textlink="">
          <xdr:nvSpPr>
            <xdr:cNvPr id="23" name="TextBox 22">
              <a:extLst>
                <a:ext uri="{FF2B5EF4-FFF2-40B4-BE49-F238E27FC236}">
                  <a16:creationId xmlns:a16="http://schemas.microsoft.com/office/drawing/2014/main" id="{482F27F5-5B51-47E4-8D47-A15FA6F0CB68}"/>
                </a:ext>
              </a:extLst>
            </xdr:cNvPr>
            <xdr:cNvSpPr txBox="1"/>
          </xdr:nvSpPr>
          <xdr:spPr>
            <a:xfrm>
              <a:off x="33952392" y="1853142"/>
              <a:ext cx="2591062" cy="2871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r>
                <a:rPr lang="en-US" sz="900" b="0" i="0">
                  <a:latin typeface="Cambria Math" panose="02040503050406030204" pitchFamily="18" charset="0"/>
                </a:rPr>
                <a:t>〖𝑀𝑂𝐸〗_𝐶ℎ𝑟𝑜𝑛𝑖𝑐</a:t>
              </a:r>
              <a:r>
                <a:rPr lang="en-US" sz="900" b="0" i="0">
                  <a:latin typeface="Cambria Math" panose="02040503050406030204" pitchFamily="18" charset="0"/>
                  <a:ea typeface="Cambria Math" panose="02040503050406030204" pitchFamily="18" charset="0"/>
                </a:rPr>
                <a:t>=(𝑁𝑜𝑛−𝐶𝑎𝑛𝑐𝑒𝑟 𝐻𝑎𝑧𝑎𝑟𝑑 𝑣𝑎𝑙𝑢𝑒 (𝑃𝑂𝐷))/(𝐶ℎ𝑟𝑜𝑛𝑖𝑐 𝐻𝑢𝑚𝑎𝑛 𝐸𝑥𝑝𝑜𝑠𝑢𝑟𝑒)</a:t>
              </a:r>
              <a:endParaRPr lang="en-US" sz="900"/>
            </a:p>
          </xdr:txBody>
        </xdr:sp>
      </mc:Fallback>
    </mc:AlternateContent>
    <xdr:clientData/>
  </xdr:oneCellAnchor>
  <xdr:oneCellAnchor>
    <xdr:from>
      <xdr:col>49</xdr:col>
      <xdr:colOff>82550</xdr:colOff>
      <xdr:row>2</xdr:row>
      <xdr:rowOff>82550</xdr:rowOff>
    </xdr:from>
    <xdr:ext cx="2591062" cy="287130"/>
    <mc:AlternateContent xmlns:mc="http://schemas.openxmlformats.org/markup-compatibility/2006" xmlns:a14="http://schemas.microsoft.com/office/drawing/2010/main">
      <mc:Choice Requires="a14">
        <xdr:sp macro="" textlink="">
          <xdr:nvSpPr>
            <xdr:cNvPr id="25" name="TextBox 24">
              <a:extLst>
                <a:ext uri="{FF2B5EF4-FFF2-40B4-BE49-F238E27FC236}">
                  <a16:creationId xmlns:a16="http://schemas.microsoft.com/office/drawing/2014/main" id="{D43498E1-2AF4-4595-9F37-9FAB9838A9F8}"/>
                </a:ext>
              </a:extLst>
            </xdr:cNvPr>
            <xdr:cNvSpPr txBox="1"/>
          </xdr:nvSpPr>
          <xdr:spPr>
            <a:xfrm>
              <a:off x="33952392" y="1853142"/>
              <a:ext cx="2591062" cy="2871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14:m>
                <m:oMathPara xmlns:m="http://schemas.openxmlformats.org/officeDocument/2006/math">
                  <m:oMathParaPr>
                    <m:jc m:val="centerGroup"/>
                  </m:oMathParaPr>
                  <m:oMath xmlns:m="http://schemas.openxmlformats.org/officeDocument/2006/math">
                    <m:sSub>
                      <m:sSubPr>
                        <m:ctrlPr>
                          <a:rPr lang="en-US" sz="900" b="0" i="1">
                            <a:latin typeface="Cambria Math" panose="02040503050406030204" pitchFamily="18" charset="0"/>
                          </a:rPr>
                        </m:ctrlPr>
                      </m:sSubPr>
                      <m:e>
                        <m:r>
                          <a:rPr lang="en-US" sz="900" b="0" i="1">
                            <a:latin typeface="Cambria Math" panose="02040503050406030204" pitchFamily="18" charset="0"/>
                          </a:rPr>
                          <m:t>𝑀𝑂𝐸</m:t>
                        </m:r>
                      </m:e>
                      <m:sub>
                        <m:r>
                          <a:rPr lang="en-US" sz="900" b="0" i="1">
                            <a:latin typeface="Cambria Math" panose="02040503050406030204" pitchFamily="18" charset="0"/>
                          </a:rPr>
                          <m:t>𝐶h𝑟𝑜𝑛𝑖𝑐</m:t>
                        </m:r>
                      </m:sub>
                    </m:sSub>
                    <m:r>
                      <a:rPr lang="en-US" sz="900" b="0" i="1">
                        <a:latin typeface="Cambria Math" panose="02040503050406030204" pitchFamily="18" charset="0"/>
                        <a:ea typeface="Cambria Math" panose="02040503050406030204" pitchFamily="18" charset="0"/>
                      </a:rPr>
                      <m:t>=</m:t>
                    </m:r>
                    <m:f>
                      <m:fPr>
                        <m:ctrlPr>
                          <a:rPr lang="en-US" sz="900" b="0" i="1">
                            <a:latin typeface="Cambria Math" panose="02040503050406030204" pitchFamily="18" charset="0"/>
                            <a:ea typeface="Cambria Math" panose="02040503050406030204" pitchFamily="18" charset="0"/>
                          </a:rPr>
                        </m:ctrlPr>
                      </m:fPr>
                      <m:num>
                        <m:r>
                          <a:rPr lang="en-US" sz="900" b="0" i="1">
                            <a:latin typeface="Cambria Math" panose="02040503050406030204" pitchFamily="18" charset="0"/>
                            <a:ea typeface="Cambria Math" panose="02040503050406030204" pitchFamily="18" charset="0"/>
                          </a:rPr>
                          <m:t>𝑁𝑜𝑛</m:t>
                        </m:r>
                        <m:r>
                          <a:rPr lang="en-US" sz="900" b="0" i="1">
                            <a:latin typeface="Cambria Math" panose="02040503050406030204" pitchFamily="18" charset="0"/>
                            <a:ea typeface="Cambria Math" panose="02040503050406030204" pitchFamily="18" charset="0"/>
                          </a:rPr>
                          <m:t>−</m:t>
                        </m:r>
                        <m:r>
                          <a:rPr lang="en-US" sz="900" b="0" i="1">
                            <a:latin typeface="Cambria Math" panose="02040503050406030204" pitchFamily="18" charset="0"/>
                            <a:ea typeface="Cambria Math" panose="02040503050406030204" pitchFamily="18" charset="0"/>
                          </a:rPr>
                          <m:t>𝐶𝑎𝑛𝑐𝑒𝑟</m:t>
                        </m:r>
                        <m:r>
                          <a:rPr lang="en-US" sz="900" b="0" i="1">
                            <a:latin typeface="Cambria Math" panose="02040503050406030204" pitchFamily="18" charset="0"/>
                            <a:ea typeface="Cambria Math" panose="02040503050406030204" pitchFamily="18" charset="0"/>
                          </a:rPr>
                          <m:t> </m:t>
                        </m:r>
                        <m:r>
                          <a:rPr lang="en-US" sz="900" b="0" i="1">
                            <a:latin typeface="Cambria Math" panose="02040503050406030204" pitchFamily="18" charset="0"/>
                            <a:ea typeface="Cambria Math" panose="02040503050406030204" pitchFamily="18" charset="0"/>
                          </a:rPr>
                          <m:t>𝐻𝑎𝑧𝑎𝑟𝑑</m:t>
                        </m:r>
                        <m:r>
                          <a:rPr lang="en-US" sz="900" b="0" i="1">
                            <a:latin typeface="Cambria Math" panose="02040503050406030204" pitchFamily="18" charset="0"/>
                            <a:ea typeface="Cambria Math" panose="02040503050406030204" pitchFamily="18" charset="0"/>
                          </a:rPr>
                          <m:t> </m:t>
                        </m:r>
                        <m:r>
                          <a:rPr lang="en-US" sz="900" b="0" i="1">
                            <a:latin typeface="Cambria Math" panose="02040503050406030204" pitchFamily="18" charset="0"/>
                            <a:ea typeface="Cambria Math" panose="02040503050406030204" pitchFamily="18" charset="0"/>
                          </a:rPr>
                          <m:t>𝑣𝑎𝑙𝑢𝑒</m:t>
                        </m:r>
                        <m:r>
                          <a:rPr lang="en-US" sz="900" b="0" i="1">
                            <a:latin typeface="Cambria Math" panose="02040503050406030204" pitchFamily="18" charset="0"/>
                            <a:ea typeface="Cambria Math" panose="02040503050406030204" pitchFamily="18" charset="0"/>
                          </a:rPr>
                          <m:t> (</m:t>
                        </m:r>
                        <m:r>
                          <a:rPr lang="en-US" sz="900" b="0" i="1">
                            <a:latin typeface="Cambria Math" panose="02040503050406030204" pitchFamily="18" charset="0"/>
                            <a:ea typeface="Cambria Math" panose="02040503050406030204" pitchFamily="18" charset="0"/>
                          </a:rPr>
                          <m:t>𝑃𝑂𝐷</m:t>
                        </m:r>
                        <m:r>
                          <a:rPr lang="en-US" sz="900" b="0" i="1">
                            <a:latin typeface="Cambria Math" panose="02040503050406030204" pitchFamily="18" charset="0"/>
                            <a:ea typeface="Cambria Math" panose="02040503050406030204" pitchFamily="18" charset="0"/>
                          </a:rPr>
                          <m:t>)</m:t>
                        </m:r>
                      </m:num>
                      <m:den>
                        <m:r>
                          <a:rPr lang="en-US" sz="900" b="0" i="1">
                            <a:latin typeface="Cambria Math" panose="02040503050406030204" pitchFamily="18" charset="0"/>
                            <a:ea typeface="Cambria Math" panose="02040503050406030204" pitchFamily="18" charset="0"/>
                          </a:rPr>
                          <m:t>𝐶h𝑟𝑜𝑛𝑖𝑐</m:t>
                        </m:r>
                        <m:r>
                          <a:rPr lang="en-US" sz="900" b="0" i="1">
                            <a:latin typeface="Cambria Math" panose="02040503050406030204" pitchFamily="18" charset="0"/>
                            <a:ea typeface="Cambria Math" panose="02040503050406030204" pitchFamily="18" charset="0"/>
                          </a:rPr>
                          <m:t> </m:t>
                        </m:r>
                        <m:r>
                          <a:rPr lang="en-US" sz="900" b="0" i="1">
                            <a:latin typeface="Cambria Math" panose="02040503050406030204" pitchFamily="18" charset="0"/>
                            <a:ea typeface="Cambria Math" panose="02040503050406030204" pitchFamily="18" charset="0"/>
                          </a:rPr>
                          <m:t>𝐻𝑢𝑚𝑎𝑛</m:t>
                        </m:r>
                        <m:r>
                          <a:rPr lang="en-US" sz="900" b="0" i="1">
                            <a:latin typeface="Cambria Math" panose="02040503050406030204" pitchFamily="18" charset="0"/>
                            <a:ea typeface="Cambria Math" panose="02040503050406030204" pitchFamily="18" charset="0"/>
                          </a:rPr>
                          <m:t> </m:t>
                        </m:r>
                        <m:r>
                          <a:rPr lang="en-US" sz="900" b="0" i="1">
                            <a:latin typeface="Cambria Math" panose="02040503050406030204" pitchFamily="18" charset="0"/>
                            <a:ea typeface="Cambria Math" panose="02040503050406030204" pitchFamily="18" charset="0"/>
                          </a:rPr>
                          <m:t>𝐸𝑥𝑝𝑜𝑠𝑢𝑟𝑒</m:t>
                        </m:r>
                      </m:den>
                    </m:f>
                  </m:oMath>
                </m:oMathPara>
              </a14:m>
              <a:endParaRPr lang="en-US" sz="900"/>
            </a:p>
          </xdr:txBody>
        </xdr:sp>
      </mc:Choice>
      <mc:Fallback xmlns="">
        <xdr:sp macro="" textlink="">
          <xdr:nvSpPr>
            <xdr:cNvPr id="25" name="TextBox 24">
              <a:extLst>
                <a:ext uri="{FF2B5EF4-FFF2-40B4-BE49-F238E27FC236}">
                  <a16:creationId xmlns:a16="http://schemas.microsoft.com/office/drawing/2014/main" id="{D43498E1-2AF4-4595-9F37-9FAB9838A9F8}"/>
                </a:ext>
              </a:extLst>
            </xdr:cNvPr>
            <xdr:cNvSpPr txBox="1"/>
          </xdr:nvSpPr>
          <xdr:spPr>
            <a:xfrm>
              <a:off x="33952392" y="1853142"/>
              <a:ext cx="2591062" cy="2871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r>
                <a:rPr lang="en-US" sz="900" b="0" i="0">
                  <a:latin typeface="Cambria Math" panose="02040503050406030204" pitchFamily="18" charset="0"/>
                </a:rPr>
                <a:t>〖𝑀𝑂𝐸〗_𝐶ℎ𝑟𝑜𝑛𝑖𝑐</a:t>
              </a:r>
              <a:r>
                <a:rPr lang="en-US" sz="900" b="0" i="0">
                  <a:latin typeface="Cambria Math" panose="02040503050406030204" pitchFamily="18" charset="0"/>
                  <a:ea typeface="Cambria Math" panose="02040503050406030204" pitchFamily="18" charset="0"/>
                </a:rPr>
                <a:t>=(𝑁𝑜𝑛−𝐶𝑎𝑛𝑐𝑒𝑟 𝐻𝑎𝑧𝑎𝑟𝑑 𝑣𝑎𝑙𝑢𝑒 (𝑃𝑂𝐷))/(𝐶ℎ𝑟𝑜𝑛𝑖𝑐 𝐻𝑢𝑚𝑎𝑛 𝐸𝑥𝑝𝑜𝑠𝑢𝑟𝑒)</a:t>
              </a:r>
              <a:endParaRPr lang="en-US" sz="900"/>
            </a:p>
          </xdr:txBody>
        </xdr:sp>
      </mc:Fallback>
    </mc:AlternateContent>
    <xdr:clientData/>
  </xdr:oneCellAnchor>
</xdr:wsDr>
</file>

<file path=xl/drawings/drawing3.xml><?xml version="1.0" encoding="utf-8"?>
<xdr:wsDr xmlns:xdr="http://schemas.openxmlformats.org/drawingml/2006/spreadsheetDrawing" xmlns:a="http://schemas.openxmlformats.org/drawingml/2006/main">
  <xdr:oneCellAnchor>
    <xdr:from>
      <xdr:col>0</xdr:col>
      <xdr:colOff>47625</xdr:colOff>
      <xdr:row>34</xdr:row>
      <xdr:rowOff>85725</xdr:rowOff>
    </xdr:from>
    <xdr:ext cx="7175867" cy="2801857"/>
    <xdr:pic>
      <xdr:nvPicPr>
        <xdr:cNvPr id="2" name="Picture 1">
          <a:extLst>
            <a:ext uri="{FF2B5EF4-FFF2-40B4-BE49-F238E27FC236}">
              <a16:creationId xmlns:a16="http://schemas.microsoft.com/office/drawing/2014/main" id="{BE19A742-A6E2-4A7B-B42A-D404376CD1D9}"/>
            </a:ext>
          </a:extLst>
        </xdr:cNvPr>
        <xdr:cNvPicPr>
          <a:picLocks noChangeAspect="1"/>
        </xdr:cNvPicPr>
      </xdr:nvPicPr>
      <xdr:blipFill>
        <a:blip xmlns:r="http://schemas.openxmlformats.org/officeDocument/2006/relationships" r:embed="rId1"/>
        <a:stretch>
          <a:fillRect/>
        </a:stretch>
      </xdr:blipFill>
      <xdr:spPr>
        <a:xfrm>
          <a:off x="44450" y="18884900"/>
          <a:ext cx="7175867" cy="2801857"/>
        </a:xfrm>
        <a:prstGeom prst="rect">
          <a:avLst/>
        </a:prstGeom>
      </xdr:spPr>
    </xdr:pic>
    <xdr:clientData/>
  </xdr:oneCellAnchor>
  <xdr:oneCellAnchor>
    <xdr:from>
      <xdr:col>7</xdr:col>
      <xdr:colOff>92075</xdr:colOff>
      <xdr:row>76</xdr:row>
      <xdr:rowOff>63500</xdr:rowOff>
    </xdr:from>
    <xdr:ext cx="6290454" cy="4006153"/>
    <xdr:pic>
      <xdr:nvPicPr>
        <xdr:cNvPr id="3" name="Picture 2">
          <a:extLst>
            <a:ext uri="{FF2B5EF4-FFF2-40B4-BE49-F238E27FC236}">
              <a16:creationId xmlns:a16="http://schemas.microsoft.com/office/drawing/2014/main" id="{B701CF44-D9FD-4F10-8378-33D940212D94}"/>
            </a:ext>
          </a:extLst>
        </xdr:cNvPr>
        <xdr:cNvPicPr>
          <a:picLocks noChangeAspect="1"/>
        </xdr:cNvPicPr>
      </xdr:nvPicPr>
      <xdr:blipFill>
        <a:blip xmlns:r="http://schemas.openxmlformats.org/officeDocument/2006/relationships" r:embed="rId2"/>
        <a:stretch>
          <a:fillRect/>
        </a:stretch>
      </xdr:blipFill>
      <xdr:spPr>
        <a:xfrm>
          <a:off x="8150225" y="26469975"/>
          <a:ext cx="6290454" cy="4006153"/>
        </a:xfrm>
        <a:prstGeom prst="rect">
          <a:avLst/>
        </a:prstGeom>
      </xdr:spPr>
    </xdr:pic>
    <xdr:clientData/>
  </xdr:oneCellAnchor>
  <xdr:oneCellAnchor>
    <xdr:from>
      <xdr:col>0</xdr:col>
      <xdr:colOff>285751</xdr:colOff>
      <xdr:row>85</xdr:row>
      <xdr:rowOff>38100</xdr:rowOff>
    </xdr:from>
    <xdr:ext cx="5938122" cy="2969334"/>
    <xdr:pic>
      <xdr:nvPicPr>
        <xdr:cNvPr id="4" name="Picture 3">
          <a:extLst>
            <a:ext uri="{FF2B5EF4-FFF2-40B4-BE49-F238E27FC236}">
              <a16:creationId xmlns:a16="http://schemas.microsoft.com/office/drawing/2014/main" id="{D058CC29-2A38-498F-BE5E-AD662EC200A8}"/>
            </a:ext>
          </a:extLst>
        </xdr:cNvPr>
        <xdr:cNvPicPr>
          <a:picLocks noChangeAspect="1"/>
        </xdr:cNvPicPr>
      </xdr:nvPicPr>
      <xdr:blipFill>
        <a:blip xmlns:r="http://schemas.openxmlformats.org/officeDocument/2006/relationships" r:embed="rId3"/>
        <a:stretch>
          <a:fillRect/>
        </a:stretch>
      </xdr:blipFill>
      <xdr:spPr>
        <a:xfrm>
          <a:off x="285751" y="28070175"/>
          <a:ext cx="5938122" cy="2969334"/>
        </a:xfrm>
        <a:prstGeom prst="rect">
          <a:avLst/>
        </a:prstGeom>
      </xdr:spPr>
    </xdr:pic>
    <xdr:clientData/>
  </xdr:oneCellAnchor>
  <xdr:oneCellAnchor>
    <xdr:from>
      <xdr:col>0</xdr:col>
      <xdr:colOff>209550</xdr:colOff>
      <xdr:row>52</xdr:row>
      <xdr:rowOff>114300</xdr:rowOff>
    </xdr:from>
    <xdr:ext cx="4939647" cy="1971324"/>
    <xdr:pic>
      <xdr:nvPicPr>
        <xdr:cNvPr id="5" name="Picture 4">
          <a:extLst>
            <a:ext uri="{FF2B5EF4-FFF2-40B4-BE49-F238E27FC236}">
              <a16:creationId xmlns:a16="http://schemas.microsoft.com/office/drawing/2014/main" id="{B08D52A7-1002-4281-A7CC-AD1364DE9ACD}"/>
            </a:ext>
          </a:extLst>
        </xdr:cNvPr>
        <xdr:cNvPicPr>
          <a:picLocks noChangeAspect="1"/>
        </xdr:cNvPicPr>
      </xdr:nvPicPr>
      <xdr:blipFill>
        <a:blip xmlns:r="http://schemas.openxmlformats.org/officeDocument/2006/relationships" r:embed="rId4"/>
        <a:stretch>
          <a:fillRect/>
        </a:stretch>
      </xdr:blipFill>
      <xdr:spPr>
        <a:xfrm>
          <a:off x="209550" y="22174200"/>
          <a:ext cx="4939647" cy="1971324"/>
        </a:xfrm>
        <a:prstGeom prst="rect">
          <a:avLst/>
        </a:prstGeom>
      </xdr:spPr>
    </xdr:pic>
    <xdr:clientData/>
  </xdr:oneCellAnchor>
  <xdr:oneCellAnchor>
    <xdr:from>
      <xdr:col>0</xdr:col>
      <xdr:colOff>320675</xdr:colOff>
      <xdr:row>66</xdr:row>
      <xdr:rowOff>131789</xdr:rowOff>
    </xdr:from>
    <xdr:ext cx="5816146" cy="3008996"/>
    <xdr:pic>
      <xdr:nvPicPr>
        <xdr:cNvPr id="6" name="Picture 5">
          <a:extLst>
            <a:ext uri="{FF2B5EF4-FFF2-40B4-BE49-F238E27FC236}">
              <a16:creationId xmlns:a16="http://schemas.microsoft.com/office/drawing/2014/main" id="{5791B335-D3E2-4530-9E3E-E0AB6BEDD617}"/>
            </a:ext>
          </a:extLst>
        </xdr:cNvPr>
        <xdr:cNvPicPr>
          <a:picLocks noChangeAspect="1"/>
        </xdr:cNvPicPr>
      </xdr:nvPicPr>
      <xdr:blipFill>
        <a:blip xmlns:r="http://schemas.openxmlformats.org/officeDocument/2006/relationships" r:embed="rId5"/>
        <a:stretch>
          <a:fillRect/>
        </a:stretch>
      </xdr:blipFill>
      <xdr:spPr>
        <a:xfrm>
          <a:off x="320675" y="24725339"/>
          <a:ext cx="5816146" cy="3008996"/>
        </a:xfrm>
        <a:prstGeom prst="rect">
          <a:avLst/>
        </a:prstGeom>
      </xdr:spPr>
    </xdr:pic>
    <xdr:clientData/>
  </xdr:oneCellAnchor>
  <xdr:oneCellAnchor>
    <xdr:from>
      <xdr:col>0</xdr:col>
      <xdr:colOff>0</xdr:colOff>
      <xdr:row>103</xdr:row>
      <xdr:rowOff>0</xdr:rowOff>
    </xdr:from>
    <xdr:ext cx="4501474" cy="2122826"/>
    <xdr:pic>
      <xdr:nvPicPr>
        <xdr:cNvPr id="7" name="Picture 6">
          <a:extLst>
            <a:ext uri="{FF2B5EF4-FFF2-40B4-BE49-F238E27FC236}">
              <a16:creationId xmlns:a16="http://schemas.microsoft.com/office/drawing/2014/main" id="{BE0E98A1-786E-4BA8-BD13-7EFC90EAA3E2}"/>
            </a:ext>
          </a:extLst>
        </xdr:cNvPr>
        <xdr:cNvPicPr>
          <a:picLocks noChangeAspect="1"/>
        </xdr:cNvPicPr>
      </xdr:nvPicPr>
      <xdr:blipFill>
        <a:blip xmlns:r="http://schemas.openxmlformats.org/officeDocument/2006/relationships" r:embed="rId6"/>
        <a:stretch>
          <a:fillRect/>
        </a:stretch>
      </xdr:blipFill>
      <xdr:spPr>
        <a:xfrm>
          <a:off x="0" y="31289625"/>
          <a:ext cx="4501474" cy="2122826"/>
        </a:xfrm>
        <a:prstGeom prst="rect">
          <a:avLst/>
        </a:prstGeom>
      </xdr:spPr>
    </xdr:pic>
    <xdr:clientData/>
  </xdr:oneCellAnchor>
  <xdr:oneCellAnchor>
    <xdr:from>
      <xdr:col>0</xdr:col>
      <xdr:colOff>0</xdr:colOff>
      <xdr:row>121</xdr:row>
      <xdr:rowOff>0</xdr:rowOff>
    </xdr:from>
    <xdr:ext cx="4507825" cy="2218082"/>
    <xdr:pic>
      <xdr:nvPicPr>
        <xdr:cNvPr id="8" name="Picture 7">
          <a:extLst>
            <a:ext uri="{FF2B5EF4-FFF2-40B4-BE49-F238E27FC236}">
              <a16:creationId xmlns:a16="http://schemas.microsoft.com/office/drawing/2014/main" id="{5DC45966-2DEC-48D8-996C-1C70A40AE064}"/>
            </a:ext>
          </a:extLst>
        </xdr:cNvPr>
        <xdr:cNvPicPr>
          <a:picLocks noChangeAspect="1"/>
        </xdr:cNvPicPr>
      </xdr:nvPicPr>
      <xdr:blipFill>
        <a:blip xmlns:r="http://schemas.openxmlformats.org/officeDocument/2006/relationships" r:embed="rId7"/>
        <a:stretch>
          <a:fillRect/>
        </a:stretch>
      </xdr:blipFill>
      <xdr:spPr>
        <a:xfrm>
          <a:off x="0" y="34547175"/>
          <a:ext cx="4507825" cy="2218082"/>
        </a:xfrm>
        <a:prstGeom prst="rect">
          <a:avLst/>
        </a:prstGeom>
      </xdr:spPr>
    </xdr:pic>
    <xdr:clientData/>
  </xdr:oneCellAnchor>
  <xdr:oneCellAnchor>
    <xdr:from>
      <xdr:col>0</xdr:col>
      <xdr:colOff>0</xdr:colOff>
      <xdr:row>135</xdr:row>
      <xdr:rowOff>0</xdr:rowOff>
    </xdr:from>
    <xdr:ext cx="4545926" cy="1754053"/>
    <xdr:pic>
      <xdr:nvPicPr>
        <xdr:cNvPr id="9" name="Picture 8">
          <a:extLst>
            <a:ext uri="{FF2B5EF4-FFF2-40B4-BE49-F238E27FC236}">
              <a16:creationId xmlns:a16="http://schemas.microsoft.com/office/drawing/2014/main" id="{3D1EF2C0-3D03-4D0D-B332-6D6A238C76FD}"/>
            </a:ext>
          </a:extLst>
        </xdr:cNvPr>
        <xdr:cNvPicPr>
          <a:picLocks noChangeAspect="1"/>
        </xdr:cNvPicPr>
      </xdr:nvPicPr>
      <xdr:blipFill>
        <a:blip xmlns:r="http://schemas.openxmlformats.org/officeDocument/2006/relationships" r:embed="rId8"/>
        <a:stretch>
          <a:fillRect/>
        </a:stretch>
      </xdr:blipFill>
      <xdr:spPr>
        <a:xfrm>
          <a:off x="0" y="37080825"/>
          <a:ext cx="4545926" cy="1754053"/>
        </a:xfrm>
        <a:prstGeom prst="rect">
          <a:avLst/>
        </a:prstGeom>
      </xdr:spPr>
    </xdr:pic>
    <xdr:clientData/>
  </xdr:oneCellAnchor>
  <xdr:oneCellAnchor>
    <xdr:from>
      <xdr:col>0</xdr:col>
      <xdr:colOff>0</xdr:colOff>
      <xdr:row>146</xdr:row>
      <xdr:rowOff>0</xdr:rowOff>
    </xdr:from>
    <xdr:ext cx="4545927" cy="2682109"/>
    <xdr:pic>
      <xdr:nvPicPr>
        <xdr:cNvPr id="10" name="Picture 9">
          <a:extLst>
            <a:ext uri="{FF2B5EF4-FFF2-40B4-BE49-F238E27FC236}">
              <a16:creationId xmlns:a16="http://schemas.microsoft.com/office/drawing/2014/main" id="{CE71774A-0D1E-4E72-BEEA-ED99D289437E}"/>
            </a:ext>
          </a:extLst>
        </xdr:cNvPr>
        <xdr:cNvPicPr>
          <a:picLocks noChangeAspect="1"/>
        </xdr:cNvPicPr>
      </xdr:nvPicPr>
      <xdr:blipFill>
        <a:blip xmlns:r="http://schemas.openxmlformats.org/officeDocument/2006/relationships" r:embed="rId9"/>
        <a:stretch>
          <a:fillRect/>
        </a:stretch>
      </xdr:blipFill>
      <xdr:spPr>
        <a:xfrm>
          <a:off x="0" y="39071550"/>
          <a:ext cx="4545927" cy="2682109"/>
        </a:xfrm>
        <a:prstGeom prst="rect">
          <a:avLst/>
        </a:prstGeom>
      </xdr:spPr>
    </xdr:pic>
    <xdr:clientData/>
  </xdr:oneCellAnchor>
  <xdr:oneCellAnchor>
    <xdr:from>
      <xdr:col>0</xdr:col>
      <xdr:colOff>9525</xdr:colOff>
      <xdr:row>166</xdr:row>
      <xdr:rowOff>57150</xdr:rowOff>
    </xdr:from>
    <xdr:ext cx="4653882" cy="2356879"/>
    <xdr:pic>
      <xdr:nvPicPr>
        <xdr:cNvPr id="11" name="Picture 10">
          <a:extLst>
            <a:ext uri="{FF2B5EF4-FFF2-40B4-BE49-F238E27FC236}">
              <a16:creationId xmlns:a16="http://schemas.microsoft.com/office/drawing/2014/main" id="{5EECB35B-3AF9-42BE-B412-EB51FCFA054F}"/>
            </a:ext>
          </a:extLst>
        </xdr:cNvPr>
        <xdr:cNvPicPr>
          <a:picLocks noChangeAspect="1"/>
        </xdr:cNvPicPr>
      </xdr:nvPicPr>
      <xdr:blipFill>
        <a:blip xmlns:r="http://schemas.openxmlformats.org/officeDocument/2006/relationships" r:embed="rId10"/>
        <a:stretch>
          <a:fillRect/>
        </a:stretch>
      </xdr:blipFill>
      <xdr:spPr>
        <a:xfrm>
          <a:off x="6350" y="42748200"/>
          <a:ext cx="4653882" cy="2356879"/>
        </a:xfrm>
        <a:prstGeom prst="rect">
          <a:avLst/>
        </a:prstGeom>
      </xdr:spPr>
    </xdr:pic>
    <xdr:clientData/>
  </xdr:oneCellAnchor>
  <xdr:twoCellAnchor editAs="oneCell">
    <xdr:from>
      <xdr:col>8</xdr:col>
      <xdr:colOff>130175</xdr:colOff>
      <xdr:row>32</xdr:row>
      <xdr:rowOff>166159</xdr:rowOff>
    </xdr:from>
    <xdr:to>
      <xdr:col>31</xdr:col>
      <xdr:colOff>645308</xdr:colOff>
      <xdr:row>53</xdr:row>
      <xdr:rowOff>161394</xdr:rowOff>
    </xdr:to>
    <xdr:pic>
      <xdr:nvPicPr>
        <xdr:cNvPr id="12" name="Picture 11">
          <a:extLst>
            <a:ext uri="{FF2B5EF4-FFF2-40B4-BE49-F238E27FC236}">
              <a16:creationId xmlns:a16="http://schemas.microsoft.com/office/drawing/2014/main" id="{0D229F82-1EED-4992-BECE-7D40DCD556D2}"/>
            </a:ext>
          </a:extLst>
        </xdr:cNvPr>
        <xdr:cNvPicPr>
          <a:picLocks noChangeAspect="1"/>
        </xdr:cNvPicPr>
      </xdr:nvPicPr>
      <xdr:blipFill>
        <a:blip xmlns:r="http://schemas.openxmlformats.org/officeDocument/2006/relationships" r:embed="rId11"/>
        <a:stretch>
          <a:fillRect/>
        </a:stretch>
      </xdr:blipFill>
      <xdr:spPr>
        <a:xfrm>
          <a:off x="8826500" y="18584334"/>
          <a:ext cx="8851322" cy="3817934"/>
        </a:xfrm>
        <a:prstGeom prst="rect">
          <a:avLst/>
        </a:prstGeom>
      </xdr:spPr>
    </xdr:pic>
    <xdr:clientData/>
  </xdr:twoCellAnchor>
  <xdr:twoCellAnchor editAs="oneCell">
    <xdr:from>
      <xdr:col>8</xdr:col>
      <xdr:colOff>0</xdr:colOff>
      <xdr:row>56</xdr:row>
      <xdr:rowOff>0</xdr:rowOff>
    </xdr:from>
    <xdr:to>
      <xdr:col>31</xdr:col>
      <xdr:colOff>638956</xdr:colOff>
      <xdr:row>75</xdr:row>
      <xdr:rowOff>107068</xdr:rowOff>
    </xdr:to>
    <xdr:pic>
      <xdr:nvPicPr>
        <xdr:cNvPr id="13" name="Picture 12">
          <a:extLst>
            <a:ext uri="{FF2B5EF4-FFF2-40B4-BE49-F238E27FC236}">
              <a16:creationId xmlns:a16="http://schemas.microsoft.com/office/drawing/2014/main" id="{205D495E-A534-4860-AA65-E0A8312BE95B}"/>
            </a:ext>
          </a:extLst>
        </xdr:cNvPr>
        <xdr:cNvPicPr>
          <a:picLocks noChangeAspect="1"/>
        </xdr:cNvPicPr>
      </xdr:nvPicPr>
      <xdr:blipFill>
        <a:blip xmlns:r="http://schemas.openxmlformats.org/officeDocument/2006/relationships" r:embed="rId12"/>
        <a:stretch>
          <a:fillRect/>
        </a:stretch>
      </xdr:blipFill>
      <xdr:spPr>
        <a:xfrm>
          <a:off x="8696325" y="22783800"/>
          <a:ext cx="8810045" cy="3545592"/>
        </a:xfrm>
        <a:prstGeom prst="rect">
          <a:avLst/>
        </a:prstGeom>
      </xdr:spPr>
    </xdr:pic>
    <xdr:clientData/>
  </xdr:twoCellAnchor>
  <xdr:twoCellAnchor editAs="oneCell">
    <xdr:from>
      <xdr:col>7</xdr:col>
      <xdr:colOff>0</xdr:colOff>
      <xdr:row>99</xdr:row>
      <xdr:rowOff>0</xdr:rowOff>
    </xdr:from>
    <xdr:to>
      <xdr:col>27</xdr:col>
      <xdr:colOff>494638</xdr:colOff>
      <xdr:row>134</xdr:row>
      <xdr:rowOff>1920</xdr:rowOff>
    </xdr:to>
    <xdr:pic>
      <xdr:nvPicPr>
        <xdr:cNvPr id="14" name="Picture 13">
          <a:extLst>
            <a:ext uri="{FF2B5EF4-FFF2-40B4-BE49-F238E27FC236}">
              <a16:creationId xmlns:a16="http://schemas.microsoft.com/office/drawing/2014/main" id="{F790791E-3C07-4E11-A930-4B2B3BF838EC}"/>
            </a:ext>
          </a:extLst>
        </xdr:cNvPr>
        <xdr:cNvPicPr>
          <a:picLocks noChangeAspect="1"/>
        </xdr:cNvPicPr>
      </xdr:nvPicPr>
      <xdr:blipFill>
        <a:blip xmlns:r="http://schemas.openxmlformats.org/officeDocument/2006/relationships" r:embed="rId13"/>
        <a:stretch>
          <a:fillRect/>
        </a:stretch>
      </xdr:blipFill>
      <xdr:spPr>
        <a:xfrm>
          <a:off x="8058150" y="30565725"/>
          <a:ext cx="5944300" cy="6336045"/>
        </a:xfrm>
        <a:prstGeom prst="rect">
          <a:avLst/>
        </a:prstGeom>
      </xdr:spPr>
    </xdr:pic>
    <xdr:clientData/>
  </xdr:twoCellAnchor>
  <xdr:oneCellAnchor>
    <xdr:from>
      <xdr:col>0</xdr:col>
      <xdr:colOff>495300</xdr:colOff>
      <xdr:row>28</xdr:row>
      <xdr:rowOff>59796</xdr:rowOff>
    </xdr:from>
    <xdr:ext cx="5207901" cy="376706"/>
    <mc:AlternateContent xmlns:mc="http://schemas.openxmlformats.org/markup-compatibility/2006" xmlns:a14="http://schemas.microsoft.com/office/drawing/2010/main">
      <mc:Choice Requires="a14">
        <xdr:sp macro="" textlink="">
          <xdr:nvSpPr>
            <xdr:cNvPr id="15" name="TextBox 14">
              <a:extLst>
                <a:ext uri="{FF2B5EF4-FFF2-40B4-BE49-F238E27FC236}">
                  <a16:creationId xmlns:a16="http://schemas.microsoft.com/office/drawing/2014/main" id="{6C89C4C8-8376-4E2F-A91E-FF7BD06D6DFB}"/>
                </a:ext>
              </a:extLst>
            </xdr:cNvPr>
            <xdr:cNvSpPr txBox="1"/>
          </xdr:nvSpPr>
          <xdr:spPr>
            <a:xfrm>
              <a:off x="495300" y="17719146"/>
              <a:ext cx="5207901" cy="3767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n-US" sz="1100" b="0" i="1">
                        <a:latin typeface="Cambria Math" panose="02040503050406030204" pitchFamily="18" charset="0"/>
                      </a:rPr>
                      <m:t>𝑇𝑊𝐹</m:t>
                    </m:r>
                    <m:r>
                      <a:rPr lang="en-US" sz="1100" b="0" i="1">
                        <a:latin typeface="Cambria Math" panose="02040503050406030204" pitchFamily="18" charset="0"/>
                      </a:rPr>
                      <m:t>=</m:t>
                    </m:r>
                    <m:d>
                      <m:dPr>
                        <m:begChr m:val="["/>
                        <m:endChr m:val="]"/>
                        <m:ctrlPr>
                          <a:rPr lang="en-US" sz="1100" b="0" i="1">
                            <a:latin typeface="Cambria Math" panose="02040503050406030204" pitchFamily="18" charset="0"/>
                          </a:rPr>
                        </m:ctrlPr>
                      </m:dPr>
                      <m:e>
                        <m:f>
                          <m:fPr>
                            <m:ctrlPr>
                              <a:rPr lang="en-US" sz="1100" b="0" i="1">
                                <a:latin typeface="Cambria Math" panose="02040503050406030204" pitchFamily="18" charset="0"/>
                              </a:rPr>
                            </m:ctrlPr>
                          </m:fPr>
                          <m:num>
                            <m:r>
                              <a:rPr lang="en-US" sz="1100" b="0" i="1">
                                <a:latin typeface="Cambria Math" panose="02040503050406030204" pitchFamily="18" charset="0"/>
                              </a:rPr>
                              <m:t>𝐸𝑥𝑝𝑜𝑠𝑢𝑟𝑒</m:t>
                            </m:r>
                            <m:r>
                              <a:rPr lang="en-US" sz="1100" b="0" i="1">
                                <a:latin typeface="Cambria Math" panose="02040503050406030204" pitchFamily="18" charset="0"/>
                              </a:rPr>
                              <m:t> </m:t>
                            </m:r>
                            <m:r>
                              <a:rPr lang="en-US" sz="1100" b="0" i="1">
                                <a:latin typeface="Cambria Math" panose="02040503050406030204" pitchFamily="18" charset="0"/>
                              </a:rPr>
                              <m:t>𝑡𝑖𝑚𝑒</m:t>
                            </m:r>
                            <m:r>
                              <a:rPr lang="en-US" sz="1100" b="0" i="1">
                                <a:latin typeface="Cambria Math" panose="02040503050406030204" pitchFamily="18" charset="0"/>
                              </a:rPr>
                              <m:t> (</m:t>
                            </m:r>
                            <m:r>
                              <a:rPr lang="en-US" sz="1100" b="0" i="1">
                                <a:latin typeface="Cambria Math" panose="02040503050406030204" pitchFamily="18" charset="0"/>
                              </a:rPr>
                              <m:t>h𝑜𝑢𝑟𝑠</m:t>
                            </m:r>
                            <m:r>
                              <a:rPr lang="en-US" sz="1100" b="0" i="1">
                                <a:latin typeface="Cambria Math" panose="02040503050406030204" pitchFamily="18" charset="0"/>
                              </a:rPr>
                              <m:t> </m:t>
                            </m:r>
                            <m:r>
                              <a:rPr lang="en-US" sz="1100" b="0" i="1">
                                <a:latin typeface="Cambria Math" panose="02040503050406030204" pitchFamily="18" charset="0"/>
                              </a:rPr>
                              <m:t>𝑝𝑒𝑟</m:t>
                            </m:r>
                            <m:r>
                              <a:rPr lang="en-US" sz="1100" b="0" i="1">
                                <a:latin typeface="Cambria Math" panose="02040503050406030204" pitchFamily="18" charset="0"/>
                              </a:rPr>
                              <m:t> </m:t>
                            </m:r>
                            <m:r>
                              <a:rPr lang="en-US" sz="1100" b="0" i="1">
                                <a:latin typeface="Cambria Math" panose="02040503050406030204" pitchFamily="18" charset="0"/>
                              </a:rPr>
                              <m:t>𝑑𝑎𝑦</m:t>
                            </m:r>
                            <m:r>
                              <a:rPr lang="en-US" sz="1100" b="0" i="1">
                                <a:latin typeface="Cambria Math" panose="02040503050406030204" pitchFamily="18" charset="0"/>
                              </a:rPr>
                              <m:t>)</m:t>
                            </m:r>
                          </m:num>
                          <m:den>
                            <m:r>
                              <a:rPr lang="en-US" sz="1100" b="0" i="1">
                                <a:latin typeface="Cambria Math" panose="02040503050406030204" pitchFamily="18" charset="0"/>
                              </a:rPr>
                              <m:t>24 </m:t>
                            </m:r>
                            <m:r>
                              <a:rPr lang="en-US" sz="1100" b="0" i="1">
                                <a:latin typeface="Cambria Math" panose="02040503050406030204" pitchFamily="18" charset="0"/>
                              </a:rPr>
                              <m:t>h𝑜𝑢𝑟𝑠</m:t>
                            </m:r>
                          </m:den>
                        </m:f>
                      </m:e>
                    </m:d>
                    <m:r>
                      <a:rPr lang="en-US" sz="1100" b="0" i="1">
                        <a:latin typeface="Cambria Math" panose="02040503050406030204" pitchFamily="18" charset="0"/>
                        <a:ea typeface="Cambria Math" panose="02040503050406030204" pitchFamily="18" charset="0"/>
                      </a:rPr>
                      <m:t>×</m:t>
                    </m:r>
                    <m:d>
                      <m:dPr>
                        <m:begChr m:val="["/>
                        <m:endChr m:val="]"/>
                        <m:ctrlPr>
                          <a:rPr lang="en-US" sz="1100" b="0" i="1">
                            <a:latin typeface="Cambria Math" panose="02040503050406030204" pitchFamily="18" charset="0"/>
                            <a:ea typeface="Cambria Math" panose="02040503050406030204" pitchFamily="18" charset="0"/>
                          </a:rPr>
                        </m:ctrlPr>
                      </m:dPr>
                      <m:e>
                        <m:f>
                          <m:fPr>
                            <m:ctrlPr>
                              <a:rPr lang="en-US" sz="1100" b="0" i="1">
                                <a:latin typeface="Cambria Math" panose="02040503050406030204" pitchFamily="18" charset="0"/>
                                <a:ea typeface="Cambria Math" panose="02040503050406030204" pitchFamily="18" charset="0"/>
                              </a:rPr>
                            </m:ctrlPr>
                          </m:fPr>
                          <m:num>
                            <m:r>
                              <a:rPr lang="en-US" sz="1100" b="0" i="1">
                                <a:latin typeface="Cambria Math" panose="02040503050406030204" pitchFamily="18" charset="0"/>
                                <a:ea typeface="Cambria Math" panose="02040503050406030204" pitchFamily="18" charset="0"/>
                              </a:rPr>
                              <m:t>𝐸𝑥𝑝𝑜𝑠𝑢𝑟𝑒</m:t>
                            </m:r>
                            <m:r>
                              <a:rPr lang="en-US" sz="1100" b="0" i="1">
                                <a:latin typeface="Cambria Math" panose="02040503050406030204" pitchFamily="18" charset="0"/>
                                <a:ea typeface="Cambria Math" panose="02040503050406030204" pitchFamily="18" charset="0"/>
                              </a:rPr>
                              <m:t> </m:t>
                            </m:r>
                            <m:r>
                              <a:rPr lang="en-US" sz="1100" b="0" i="1">
                                <a:latin typeface="Cambria Math" panose="02040503050406030204" pitchFamily="18" charset="0"/>
                                <a:ea typeface="Cambria Math" panose="02040503050406030204" pitchFamily="18" charset="0"/>
                              </a:rPr>
                              <m:t>𝑓𝑟𝑒𝑞𝑢𝑒𝑛𝑐𝑦</m:t>
                            </m:r>
                            <m:r>
                              <a:rPr lang="en-US" sz="1100" b="0" i="1">
                                <a:latin typeface="Cambria Math" panose="02040503050406030204" pitchFamily="18" charset="0"/>
                                <a:ea typeface="Cambria Math" panose="02040503050406030204" pitchFamily="18" charset="0"/>
                              </a:rPr>
                              <m:t> (</m:t>
                            </m:r>
                            <m:r>
                              <a:rPr lang="en-US" sz="1100" b="0" i="1">
                                <a:latin typeface="Cambria Math" panose="02040503050406030204" pitchFamily="18" charset="0"/>
                                <a:ea typeface="Cambria Math" panose="02040503050406030204" pitchFamily="18" charset="0"/>
                              </a:rPr>
                              <m:t>𝑑𝑎𝑦𝑠</m:t>
                            </m:r>
                            <m:r>
                              <a:rPr lang="en-US" sz="1100" b="0" i="1">
                                <a:latin typeface="Cambria Math" panose="02040503050406030204" pitchFamily="18" charset="0"/>
                                <a:ea typeface="Cambria Math" panose="02040503050406030204" pitchFamily="18" charset="0"/>
                              </a:rPr>
                              <m:t> </m:t>
                            </m:r>
                            <m:r>
                              <a:rPr lang="en-US" sz="1100" b="0" i="1">
                                <a:latin typeface="Cambria Math" panose="02040503050406030204" pitchFamily="18" charset="0"/>
                                <a:ea typeface="Cambria Math" panose="02040503050406030204" pitchFamily="18" charset="0"/>
                              </a:rPr>
                              <m:t>𝑝𝑒𝑟</m:t>
                            </m:r>
                            <m:r>
                              <a:rPr lang="en-US" sz="1100" b="0" i="1">
                                <a:latin typeface="Cambria Math" panose="02040503050406030204" pitchFamily="18" charset="0"/>
                                <a:ea typeface="Cambria Math" panose="02040503050406030204" pitchFamily="18" charset="0"/>
                              </a:rPr>
                              <m:t> </m:t>
                            </m:r>
                            <m:r>
                              <a:rPr lang="en-US" sz="1100" b="0" i="1">
                                <a:latin typeface="Cambria Math" panose="02040503050406030204" pitchFamily="18" charset="0"/>
                                <a:ea typeface="Cambria Math" panose="02040503050406030204" pitchFamily="18" charset="0"/>
                              </a:rPr>
                              <m:t>𝑦𝑒𝑎𝑟</m:t>
                            </m:r>
                            <m:r>
                              <a:rPr lang="en-US" sz="1100" b="0" i="1">
                                <a:latin typeface="Cambria Math" panose="02040503050406030204" pitchFamily="18" charset="0"/>
                                <a:ea typeface="Cambria Math" panose="02040503050406030204" pitchFamily="18" charset="0"/>
                              </a:rPr>
                              <m:t>)</m:t>
                            </m:r>
                          </m:num>
                          <m:den>
                            <m:r>
                              <a:rPr lang="en-US" sz="1100" b="0" i="1">
                                <a:latin typeface="Cambria Math" panose="02040503050406030204" pitchFamily="18" charset="0"/>
                                <a:ea typeface="Cambria Math" panose="02040503050406030204" pitchFamily="18" charset="0"/>
                              </a:rPr>
                              <m:t>365 </m:t>
                            </m:r>
                            <m:r>
                              <a:rPr lang="en-US" sz="1100" b="0" i="1">
                                <a:latin typeface="Cambria Math" panose="02040503050406030204" pitchFamily="18" charset="0"/>
                                <a:ea typeface="Cambria Math" panose="02040503050406030204" pitchFamily="18" charset="0"/>
                              </a:rPr>
                              <m:t>𝑑𝑎𝑦𝑠</m:t>
                            </m:r>
                          </m:den>
                        </m:f>
                      </m:e>
                    </m:d>
                  </m:oMath>
                </m:oMathPara>
              </a14:m>
              <a:endParaRPr lang="en-US" sz="1100"/>
            </a:p>
          </xdr:txBody>
        </xdr:sp>
      </mc:Choice>
      <mc:Fallback xmlns="">
        <xdr:sp macro="" textlink="">
          <xdr:nvSpPr>
            <xdr:cNvPr id="15" name="TextBox 14">
              <a:extLst>
                <a:ext uri="{FF2B5EF4-FFF2-40B4-BE49-F238E27FC236}">
                  <a16:creationId xmlns:a16="http://schemas.microsoft.com/office/drawing/2014/main" id="{6C89C4C8-8376-4E2F-A91E-FF7BD06D6DFB}"/>
                </a:ext>
              </a:extLst>
            </xdr:cNvPr>
            <xdr:cNvSpPr txBox="1"/>
          </xdr:nvSpPr>
          <xdr:spPr>
            <a:xfrm>
              <a:off x="495300" y="17719146"/>
              <a:ext cx="5207901" cy="3767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US" sz="1100" b="0" i="0">
                  <a:latin typeface="Cambria Math" panose="02040503050406030204" pitchFamily="18" charset="0"/>
                </a:rPr>
                <a:t>𝑇𝑊𝐹=[(𝐸𝑥𝑝𝑜𝑠𝑢𝑟𝑒 𝑡𝑖𝑚𝑒 (ℎ𝑜𝑢𝑟𝑠 𝑝𝑒𝑟 𝑑𝑎𝑦))/(24 ℎ𝑜𝑢𝑟𝑠)]</a:t>
              </a:r>
              <a:r>
                <a:rPr lang="en-US" sz="1100" b="0" i="0">
                  <a:latin typeface="Cambria Math" panose="02040503050406030204" pitchFamily="18" charset="0"/>
                  <a:ea typeface="Cambria Math" panose="02040503050406030204" pitchFamily="18" charset="0"/>
                </a:rPr>
                <a:t>×[(𝐸𝑥𝑝𝑜𝑠𝑢𝑟𝑒 𝑓𝑟𝑒𝑞𝑢𝑒𝑛𝑐𝑦 (𝑑𝑎𝑦𝑠 𝑝𝑒𝑟 𝑦𝑒𝑎𝑟))/(365 𝑑𝑎𝑦𝑠)]</a:t>
              </a:r>
              <a:endParaRPr lang="en-US" sz="1100"/>
            </a:p>
          </xdr:txBody>
        </xdr:sp>
      </mc:Fallback>
    </mc:AlternateContent>
    <xdr:clientData/>
  </xdr:oneCellAnchor>
  <xdr:oneCellAnchor>
    <xdr:from>
      <xdr:col>0</xdr:col>
      <xdr:colOff>419100</xdr:colOff>
      <xdr:row>22</xdr:row>
      <xdr:rowOff>142875</xdr:rowOff>
    </xdr:from>
    <xdr:ext cx="2586606" cy="183127"/>
    <mc:AlternateContent xmlns:mc="http://schemas.openxmlformats.org/markup-compatibility/2006" xmlns:a14="http://schemas.microsoft.com/office/drawing/2010/main">
      <mc:Choice Requires="a14">
        <xdr:sp macro="" textlink="">
          <xdr:nvSpPr>
            <xdr:cNvPr id="16" name="TextBox 15">
              <a:extLst>
                <a:ext uri="{FF2B5EF4-FFF2-40B4-BE49-F238E27FC236}">
                  <a16:creationId xmlns:a16="http://schemas.microsoft.com/office/drawing/2014/main" id="{FAC378BA-B7B3-4326-B90D-E47EFB633A78}"/>
                </a:ext>
              </a:extLst>
            </xdr:cNvPr>
            <xdr:cNvSpPr txBox="1"/>
          </xdr:nvSpPr>
          <xdr:spPr>
            <a:xfrm>
              <a:off x="419100" y="16598900"/>
              <a:ext cx="2586606" cy="1831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n-US" sz="1100" b="0" i="1">
                        <a:latin typeface="Cambria Math" panose="02040503050406030204" pitchFamily="18" charset="0"/>
                      </a:rPr>
                      <m:t>𝐸𝐿𝐶𝑅</m:t>
                    </m:r>
                    <m:r>
                      <a:rPr lang="en-US" sz="1100" b="0" i="1">
                        <a:latin typeface="Cambria Math" panose="02040503050406030204" pitchFamily="18" charset="0"/>
                      </a:rPr>
                      <m:t>=</m:t>
                    </m:r>
                    <m:r>
                      <a:rPr lang="en-US" sz="1100" b="0" i="1">
                        <a:latin typeface="Cambria Math" panose="02040503050406030204" pitchFamily="18" charset="0"/>
                      </a:rPr>
                      <m:t>𝐸𝑃𝐶</m:t>
                    </m:r>
                    <m:r>
                      <a:rPr lang="en-US" sz="1100" b="0" i="1">
                        <a:latin typeface="Cambria Math" panose="02040503050406030204" pitchFamily="18" charset="0"/>
                        <a:ea typeface="Cambria Math" panose="02040503050406030204" pitchFamily="18" charset="0"/>
                      </a:rPr>
                      <m:t>×</m:t>
                    </m:r>
                    <m:r>
                      <a:rPr lang="en-US" sz="1100" b="0" i="1">
                        <a:latin typeface="Cambria Math" panose="02040503050406030204" pitchFamily="18" charset="0"/>
                        <a:ea typeface="Cambria Math" panose="02040503050406030204" pitchFamily="18" charset="0"/>
                      </a:rPr>
                      <m:t>𝑇𝑊𝐹</m:t>
                    </m:r>
                    <m:r>
                      <a:rPr lang="en-US" sz="1100" b="0" i="1">
                        <a:latin typeface="Cambria Math" panose="02040503050406030204" pitchFamily="18" charset="0"/>
                        <a:ea typeface="Cambria Math" panose="02040503050406030204" pitchFamily="18" charset="0"/>
                      </a:rPr>
                      <m:t>×</m:t>
                    </m:r>
                    <m:sSub>
                      <m:sSubPr>
                        <m:ctrlPr>
                          <a:rPr lang="en-US" sz="1100" b="0" i="1">
                            <a:latin typeface="Cambria Math" panose="02040503050406030204" pitchFamily="18" charset="0"/>
                            <a:ea typeface="Cambria Math" panose="02040503050406030204" pitchFamily="18" charset="0"/>
                          </a:rPr>
                        </m:ctrlPr>
                      </m:sSubPr>
                      <m:e>
                        <m:r>
                          <a:rPr lang="en-US" sz="1100" b="0" i="1">
                            <a:latin typeface="Cambria Math" panose="02040503050406030204" pitchFamily="18" charset="0"/>
                            <a:ea typeface="Cambria Math" panose="02040503050406030204" pitchFamily="18" charset="0"/>
                          </a:rPr>
                          <m:t>𝐼𝑈𝑅</m:t>
                        </m:r>
                      </m:e>
                      <m:sub>
                        <m:r>
                          <a:rPr lang="en-US" sz="1100" b="0" i="1">
                            <a:latin typeface="Cambria Math" panose="02040503050406030204" pitchFamily="18" charset="0"/>
                            <a:ea typeface="Cambria Math" panose="02040503050406030204" pitchFamily="18" charset="0"/>
                          </a:rPr>
                          <m:t>𝐿𝑇𝐿</m:t>
                        </m:r>
                        <m:r>
                          <a:rPr lang="en-US" sz="1100" b="0" i="1">
                            <a:latin typeface="Cambria Math" panose="02040503050406030204" pitchFamily="18" charset="0"/>
                            <a:ea typeface="Cambria Math" panose="02040503050406030204" pitchFamily="18" charset="0"/>
                          </a:rPr>
                          <m:t> </m:t>
                        </m:r>
                        <m:r>
                          <a:rPr lang="en-US" sz="1100" b="0" i="1">
                            <a:latin typeface="Cambria Math" panose="02040503050406030204" pitchFamily="18" charset="0"/>
                            <a:ea typeface="Cambria Math" panose="02040503050406030204" pitchFamily="18" charset="0"/>
                          </a:rPr>
                          <m:t>𝑜𝑟</m:t>
                        </m:r>
                        <m:r>
                          <a:rPr lang="en-US" sz="1100" b="0" i="1">
                            <a:latin typeface="Cambria Math" panose="02040503050406030204" pitchFamily="18" charset="0"/>
                            <a:ea typeface="Cambria Math" panose="02040503050406030204" pitchFamily="18" charset="0"/>
                          </a:rPr>
                          <m:t> </m:t>
                        </m:r>
                        <m:r>
                          <a:rPr lang="en-US" sz="1100" b="0" i="1">
                            <a:latin typeface="Cambria Math" panose="02040503050406030204" pitchFamily="18" charset="0"/>
                            <a:ea typeface="Cambria Math" panose="02040503050406030204" pitchFamily="18" charset="0"/>
                          </a:rPr>
                          <m:t>𝐿𝑖𝑓𝑒𝑡𝑖𝑚𝑒</m:t>
                        </m:r>
                      </m:sub>
                    </m:sSub>
                  </m:oMath>
                </m:oMathPara>
              </a14:m>
              <a:endParaRPr lang="en-US" sz="1100"/>
            </a:p>
          </xdr:txBody>
        </xdr:sp>
      </mc:Choice>
      <mc:Fallback xmlns="">
        <xdr:sp macro="" textlink="">
          <xdr:nvSpPr>
            <xdr:cNvPr id="16" name="TextBox 15">
              <a:extLst>
                <a:ext uri="{FF2B5EF4-FFF2-40B4-BE49-F238E27FC236}">
                  <a16:creationId xmlns:a16="http://schemas.microsoft.com/office/drawing/2014/main" id="{FAC378BA-B7B3-4326-B90D-E47EFB633A78}"/>
                </a:ext>
              </a:extLst>
            </xdr:cNvPr>
            <xdr:cNvSpPr txBox="1"/>
          </xdr:nvSpPr>
          <xdr:spPr>
            <a:xfrm>
              <a:off x="419100" y="16598900"/>
              <a:ext cx="2586606" cy="1831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US" sz="1100" b="0" i="0">
                  <a:latin typeface="Cambria Math" panose="02040503050406030204" pitchFamily="18" charset="0"/>
                </a:rPr>
                <a:t>𝐸𝐿𝐶𝑅=𝐸𝑃𝐶</a:t>
              </a:r>
              <a:r>
                <a:rPr lang="en-US" sz="1100" b="0" i="0">
                  <a:latin typeface="Cambria Math" panose="02040503050406030204" pitchFamily="18" charset="0"/>
                  <a:ea typeface="Cambria Math" panose="02040503050406030204" pitchFamily="18" charset="0"/>
                </a:rPr>
                <a:t>×𝑇𝑊𝐹×〖𝐼𝑈𝑅〗_(𝐿𝑇𝐿 𝑜𝑟 𝐿𝑖𝑓𝑒𝑡𝑖𝑚𝑒)</a:t>
              </a:r>
              <a:endParaRPr lang="en-US" sz="1100"/>
            </a:p>
          </xdr:txBody>
        </xdr:sp>
      </mc:Fallback>
    </mc:AlternateContent>
    <xdr:clientData/>
  </xdr:oneCellAnchor>
  <xdr:oneCellAnchor>
    <xdr:from>
      <xdr:col>19</xdr:col>
      <xdr:colOff>66675</xdr:colOff>
      <xdr:row>2</xdr:row>
      <xdr:rowOff>28575</xdr:rowOff>
    </xdr:from>
    <xdr:ext cx="1812804" cy="133178"/>
    <mc:AlternateContent xmlns:mc="http://schemas.openxmlformats.org/markup-compatibility/2006" xmlns:a14="http://schemas.microsoft.com/office/drawing/2010/main">
      <mc:Choice Requires="a14">
        <xdr:sp macro="" textlink="">
          <xdr:nvSpPr>
            <xdr:cNvPr id="17" name="TextBox 16">
              <a:extLst>
                <a:ext uri="{FF2B5EF4-FFF2-40B4-BE49-F238E27FC236}">
                  <a16:creationId xmlns:a16="http://schemas.microsoft.com/office/drawing/2014/main" id="{79016033-9FA0-4E85-90D6-E74796370328}"/>
                </a:ext>
              </a:extLst>
            </xdr:cNvPr>
            <xdr:cNvSpPr txBox="1"/>
          </xdr:nvSpPr>
          <xdr:spPr>
            <a:xfrm>
              <a:off x="17960975" y="2092325"/>
              <a:ext cx="1812804" cy="13317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n-US" sz="800" b="0" i="1">
                        <a:latin typeface="Cambria Math" panose="02040503050406030204" pitchFamily="18" charset="0"/>
                      </a:rPr>
                      <m:t>𝐸𝐿𝐶𝑅</m:t>
                    </m:r>
                    <m:r>
                      <a:rPr lang="en-US" sz="800" b="0" i="1">
                        <a:latin typeface="Cambria Math" panose="02040503050406030204" pitchFamily="18" charset="0"/>
                      </a:rPr>
                      <m:t>=</m:t>
                    </m:r>
                    <m:r>
                      <a:rPr lang="en-US" sz="800" b="0" i="1">
                        <a:latin typeface="Cambria Math" panose="02040503050406030204" pitchFamily="18" charset="0"/>
                      </a:rPr>
                      <m:t>𝐸𝑃𝐶</m:t>
                    </m:r>
                    <m:r>
                      <a:rPr lang="en-US" sz="800" b="0" i="1">
                        <a:latin typeface="Cambria Math" panose="02040503050406030204" pitchFamily="18" charset="0"/>
                        <a:ea typeface="Cambria Math" panose="02040503050406030204" pitchFamily="18" charset="0"/>
                      </a:rPr>
                      <m:t>×</m:t>
                    </m:r>
                    <m:r>
                      <a:rPr lang="en-US" sz="800" b="0" i="1">
                        <a:latin typeface="Cambria Math" panose="02040503050406030204" pitchFamily="18" charset="0"/>
                        <a:ea typeface="Cambria Math" panose="02040503050406030204" pitchFamily="18" charset="0"/>
                      </a:rPr>
                      <m:t>𝑇𝑊𝐹</m:t>
                    </m:r>
                    <m:r>
                      <a:rPr lang="en-US" sz="800" b="0" i="1">
                        <a:latin typeface="Cambria Math" panose="02040503050406030204" pitchFamily="18" charset="0"/>
                        <a:ea typeface="Cambria Math" panose="02040503050406030204" pitchFamily="18" charset="0"/>
                      </a:rPr>
                      <m:t>×</m:t>
                    </m:r>
                    <m:sSub>
                      <m:sSubPr>
                        <m:ctrlPr>
                          <a:rPr lang="en-US" sz="800" b="0" i="1">
                            <a:latin typeface="Cambria Math" panose="02040503050406030204" pitchFamily="18" charset="0"/>
                            <a:ea typeface="Cambria Math" panose="02040503050406030204" pitchFamily="18" charset="0"/>
                          </a:rPr>
                        </m:ctrlPr>
                      </m:sSubPr>
                      <m:e>
                        <m:r>
                          <a:rPr lang="en-US" sz="800" b="0" i="1">
                            <a:latin typeface="Cambria Math" panose="02040503050406030204" pitchFamily="18" charset="0"/>
                            <a:ea typeface="Cambria Math" panose="02040503050406030204" pitchFamily="18" charset="0"/>
                          </a:rPr>
                          <m:t>𝐼𝑈𝑅</m:t>
                        </m:r>
                      </m:e>
                      <m:sub>
                        <m:r>
                          <a:rPr lang="en-US" sz="800" b="0" i="1">
                            <a:latin typeface="Cambria Math" panose="02040503050406030204" pitchFamily="18" charset="0"/>
                            <a:ea typeface="Cambria Math" panose="02040503050406030204" pitchFamily="18" charset="0"/>
                          </a:rPr>
                          <m:t>𝐿𝑇𝐿</m:t>
                        </m:r>
                        <m:r>
                          <a:rPr lang="en-US" sz="800" b="0" i="1">
                            <a:latin typeface="Cambria Math" panose="02040503050406030204" pitchFamily="18" charset="0"/>
                            <a:ea typeface="Cambria Math" panose="02040503050406030204" pitchFamily="18" charset="0"/>
                          </a:rPr>
                          <m:t> </m:t>
                        </m:r>
                        <m:r>
                          <a:rPr lang="en-US" sz="800" b="0" i="1">
                            <a:latin typeface="Cambria Math" panose="02040503050406030204" pitchFamily="18" charset="0"/>
                            <a:ea typeface="Cambria Math" panose="02040503050406030204" pitchFamily="18" charset="0"/>
                          </a:rPr>
                          <m:t>𝑜𝑟</m:t>
                        </m:r>
                        <m:r>
                          <a:rPr lang="en-US" sz="800" b="0" i="1">
                            <a:latin typeface="Cambria Math" panose="02040503050406030204" pitchFamily="18" charset="0"/>
                            <a:ea typeface="Cambria Math" panose="02040503050406030204" pitchFamily="18" charset="0"/>
                          </a:rPr>
                          <m:t> </m:t>
                        </m:r>
                        <m:r>
                          <a:rPr lang="en-US" sz="800" b="0" i="1">
                            <a:latin typeface="Cambria Math" panose="02040503050406030204" pitchFamily="18" charset="0"/>
                            <a:ea typeface="Cambria Math" panose="02040503050406030204" pitchFamily="18" charset="0"/>
                          </a:rPr>
                          <m:t>𝐿𝑖𝑓𝑒𝑡𝑖𝑚𝑒</m:t>
                        </m:r>
                      </m:sub>
                    </m:sSub>
                  </m:oMath>
                </m:oMathPara>
              </a14:m>
              <a:endParaRPr lang="en-US" sz="800"/>
            </a:p>
          </xdr:txBody>
        </xdr:sp>
      </mc:Choice>
      <mc:Fallback xmlns="">
        <xdr:sp macro="" textlink="">
          <xdr:nvSpPr>
            <xdr:cNvPr id="17" name="TextBox 16">
              <a:extLst>
                <a:ext uri="{FF2B5EF4-FFF2-40B4-BE49-F238E27FC236}">
                  <a16:creationId xmlns:a16="http://schemas.microsoft.com/office/drawing/2014/main" id="{79016033-9FA0-4E85-90D6-E74796370328}"/>
                </a:ext>
              </a:extLst>
            </xdr:cNvPr>
            <xdr:cNvSpPr txBox="1"/>
          </xdr:nvSpPr>
          <xdr:spPr>
            <a:xfrm>
              <a:off x="17960975" y="2092325"/>
              <a:ext cx="1812804" cy="13317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US" sz="800" b="0" i="0">
                  <a:latin typeface="Cambria Math" panose="02040503050406030204" pitchFamily="18" charset="0"/>
                </a:rPr>
                <a:t>𝐸𝐿𝐶𝑅=𝐸𝑃𝐶</a:t>
              </a:r>
              <a:r>
                <a:rPr lang="en-US" sz="800" b="0" i="0">
                  <a:latin typeface="Cambria Math" panose="02040503050406030204" pitchFamily="18" charset="0"/>
                  <a:ea typeface="Cambria Math" panose="02040503050406030204" pitchFamily="18" charset="0"/>
                </a:rPr>
                <a:t>×𝑇𝑊𝐹×〖𝐼𝑈𝑅〗_(𝐿𝑇𝐿 𝑜𝑟 𝐿𝑖𝑓𝑒𝑡𝑖𝑚𝑒)</a:t>
              </a:r>
              <a:endParaRPr lang="en-US" sz="800"/>
            </a:p>
          </xdr:txBody>
        </xdr:sp>
      </mc:Fallback>
    </mc:AlternateContent>
    <xdr:clientData/>
  </xdr:oneCellAnchor>
  <xdr:oneCellAnchor>
    <xdr:from>
      <xdr:col>22</xdr:col>
      <xdr:colOff>66675</xdr:colOff>
      <xdr:row>2</xdr:row>
      <xdr:rowOff>28575</xdr:rowOff>
    </xdr:from>
    <xdr:ext cx="1812804" cy="133178"/>
    <mc:AlternateContent xmlns:mc="http://schemas.openxmlformats.org/markup-compatibility/2006" xmlns:a14="http://schemas.microsoft.com/office/drawing/2010/main">
      <mc:Choice Requires="a14">
        <xdr:sp macro="" textlink="">
          <xdr:nvSpPr>
            <xdr:cNvPr id="20" name="TextBox 19">
              <a:extLst>
                <a:ext uri="{FF2B5EF4-FFF2-40B4-BE49-F238E27FC236}">
                  <a16:creationId xmlns:a16="http://schemas.microsoft.com/office/drawing/2014/main" id="{B78C40C6-C6E2-4634-83C1-0366D0407F16}"/>
                </a:ext>
              </a:extLst>
            </xdr:cNvPr>
            <xdr:cNvSpPr txBox="1"/>
          </xdr:nvSpPr>
          <xdr:spPr>
            <a:xfrm>
              <a:off x="19989800" y="2092325"/>
              <a:ext cx="1812804" cy="13317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n-US" sz="800" b="0" i="1">
                        <a:latin typeface="Cambria Math" panose="02040503050406030204" pitchFamily="18" charset="0"/>
                      </a:rPr>
                      <m:t>𝐸𝐿𝐶𝑅</m:t>
                    </m:r>
                    <m:r>
                      <a:rPr lang="en-US" sz="800" b="0" i="1">
                        <a:latin typeface="Cambria Math" panose="02040503050406030204" pitchFamily="18" charset="0"/>
                      </a:rPr>
                      <m:t>=</m:t>
                    </m:r>
                    <m:r>
                      <a:rPr lang="en-US" sz="800" b="0" i="1">
                        <a:latin typeface="Cambria Math" panose="02040503050406030204" pitchFamily="18" charset="0"/>
                      </a:rPr>
                      <m:t>𝐸𝑃𝐶</m:t>
                    </m:r>
                    <m:r>
                      <a:rPr lang="en-US" sz="800" b="0" i="1">
                        <a:latin typeface="Cambria Math" panose="02040503050406030204" pitchFamily="18" charset="0"/>
                        <a:ea typeface="Cambria Math" panose="02040503050406030204" pitchFamily="18" charset="0"/>
                      </a:rPr>
                      <m:t>×</m:t>
                    </m:r>
                    <m:r>
                      <a:rPr lang="en-US" sz="800" b="0" i="1">
                        <a:latin typeface="Cambria Math" panose="02040503050406030204" pitchFamily="18" charset="0"/>
                        <a:ea typeface="Cambria Math" panose="02040503050406030204" pitchFamily="18" charset="0"/>
                      </a:rPr>
                      <m:t>𝑇𝑊𝐹</m:t>
                    </m:r>
                    <m:r>
                      <a:rPr lang="en-US" sz="800" b="0" i="1">
                        <a:latin typeface="Cambria Math" panose="02040503050406030204" pitchFamily="18" charset="0"/>
                        <a:ea typeface="Cambria Math" panose="02040503050406030204" pitchFamily="18" charset="0"/>
                      </a:rPr>
                      <m:t>×</m:t>
                    </m:r>
                    <m:sSub>
                      <m:sSubPr>
                        <m:ctrlPr>
                          <a:rPr lang="en-US" sz="800" b="0" i="1">
                            <a:latin typeface="Cambria Math" panose="02040503050406030204" pitchFamily="18" charset="0"/>
                            <a:ea typeface="Cambria Math" panose="02040503050406030204" pitchFamily="18" charset="0"/>
                          </a:rPr>
                        </m:ctrlPr>
                      </m:sSubPr>
                      <m:e>
                        <m:r>
                          <a:rPr lang="en-US" sz="800" b="0" i="1">
                            <a:latin typeface="Cambria Math" panose="02040503050406030204" pitchFamily="18" charset="0"/>
                            <a:ea typeface="Cambria Math" panose="02040503050406030204" pitchFamily="18" charset="0"/>
                          </a:rPr>
                          <m:t>𝐼𝑈𝑅</m:t>
                        </m:r>
                      </m:e>
                      <m:sub>
                        <m:r>
                          <a:rPr lang="en-US" sz="800" b="0" i="1">
                            <a:latin typeface="Cambria Math" panose="02040503050406030204" pitchFamily="18" charset="0"/>
                            <a:ea typeface="Cambria Math" panose="02040503050406030204" pitchFamily="18" charset="0"/>
                          </a:rPr>
                          <m:t>𝐿𝑇𝐿</m:t>
                        </m:r>
                        <m:r>
                          <a:rPr lang="en-US" sz="800" b="0" i="1">
                            <a:latin typeface="Cambria Math" panose="02040503050406030204" pitchFamily="18" charset="0"/>
                            <a:ea typeface="Cambria Math" panose="02040503050406030204" pitchFamily="18" charset="0"/>
                          </a:rPr>
                          <m:t> </m:t>
                        </m:r>
                        <m:r>
                          <a:rPr lang="en-US" sz="800" b="0" i="1">
                            <a:latin typeface="Cambria Math" panose="02040503050406030204" pitchFamily="18" charset="0"/>
                            <a:ea typeface="Cambria Math" panose="02040503050406030204" pitchFamily="18" charset="0"/>
                          </a:rPr>
                          <m:t>𝑜𝑟</m:t>
                        </m:r>
                        <m:r>
                          <a:rPr lang="en-US" sz="800" b="0" i="1">
                            <a:latin typeface="Cambria Math" panose="02040503050406030204" pitchFamily="18" charset="0"/>
                            <a:ea typeface="Cambria Math" panose="02040503050406030204" pitchFamily="18" charset="0"/>
                          </a:rPr>
                          <m:t> </m:t>
                        </m:r>
                        <m:r>
                          <a:rPr lang="en-US" sz="800" b="0" i="1">
                            <a:latin typeface="Cambria Math" panose="02040503050406030204" pitchFamily="18" charset="0"/>
                            <a:ea typeface="Cambria Math" panose="02040503050406030204" pitchFamily="18" charset="0"/>
                          </a:rPr>
                          <m:t>𝐿𝑖𝑓𝑒𝑡𝑖𝑚𝑒</m:t>
                        </m:r>
                      </m:sub>
                    </m:sSub>
                  </m:oMath>
                </m:oMathPara>
              </a14:m>
              <a:endParaRPr lang="en-US" sz="800"/>
            </a:p>
          </xdr:txBody>
        </xdr:sp>
      </mc:Choice>
      <mc:Fallback xmlns="">
        <xdr:sp macro="" textlink="">
          <xdr:nvSpPr>
            <xdr:cNvPr id="20" name="TextBox 19">
              <a:extLst>
                <a:ext uri="{FF2B5EF4-FFF2-40B4-BE49-F238E27FC236}">
                  <a16:creationId xmlns:a16="http://schemas.microsoft.com/office/drawing/2014/main" id="{B78C40C6-C6E2-4634-83C1-0366D0407F16}"/>
                </a:ext>
              </a:extLst>
            </xdr:cNvPr>
            <xdr:cNvSpPr txBox="1"/>
          </xdr:nvSpPr>
          <xdr:spPr>
            <a:xfrm>
              <a:off x="19989800" y="2092325"/>
              <a:ext cx="1812804" cy="13317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US" sz="800" b="0" i="0">
                  <a:latin typeface="Cambria Math" panose="02040503050406030204" pitchFamily="18" charset="0"/>
                </a:rPr>
                <a:t>𝐸𝐿𝐶𝑅=𝐸𝑃𝐶</a:t>
              </a:r>
              <a:r>
                <a:rPr lang="en-US" sz="800" b="0" i="0">
                  <a:latin typeface="Cambria Math" panose="02040503050406030204" pitchFamily="18" charset="0"/>
                  <a:ea typeface="Cambria Math" panose="02040503050406030204" pitchFamily="18" charset="0"/>
                </a:rPr>
                <a:t>×𝑇𝑊𝐹×〖𝐼𝑈𝑅〗_(𝐿𝑇𝐿 𝑜𝑟 𝐿𝑖𝑓𝑒𝑡𝑖𝑚𝑒)</a:t>
              </a:r>
              <a:endParaRPr lang="en-US" sz="800"/>
            </a:p>
          </xdr:txBody>
        </xdr:sp>
      </mc:Fallback>
    </mc:AlternateContent>
    <xdr:clientData/>
  </xdr:oneCellAnchor>
  <xdr:oneCellAnchor>
    <xdr:from>
      <xdr:col>25</xdr:col>
      <xdr:colOff>66675</xdr:colOff>
      <xdr:row>2</xdr:row>
      <xdr:rowOff>28575</xdr:rowOff>
    </xdr:from>
    <xdr:ext cx="1812804" cy="133178"/>
    <mc:AlternateContent xmlns:mc="http://schemas.openxmlformats.org/markup-compatibility/2006" xmlns:a14="http://schemas.microsoft.com/office/drawing/2010/main">
      <mc:Choice Requires="a14">
        <xdr:sp macro="" textlink="">
          <xdr:nvSpPr>
            <xdr:cNvPr id="21" name="TextBox 20">
              <a:extLst>
                <a:ext uri="{FF2B5EF4-FFF2-40B4-BE49-F238E27FC236}">
                  <a16:creationId xmlns:a16="http://schemas.microsoft.com/office/drawing/2014/main" id="{985D7E14-19ED-4E18-B306-FE42015CCF0F}"/>
                </a:ext>
              </a:extLst>
            </xdr:cNvPr>
            <xdr:cNvSpPr txBox="1"/>
          </xdr:nvSpPr>
          <xdr:spPr>
            <a:xfrm>
              <a:off x="22018625" y="2092325"/>
              <a:ext cx="1812804" cy="13317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n-US" sz="800" b="0" i="1">
                        <a:latin typeface="Cambria Math" panose="02040503050406030204" pitchFamily="18" charset="0"/>
                      </a:rPr>
                      <m:t>𝐸𝐿𝐶𝑅</m:t>
                    </m:r>
                    <m:r>
                      <a:rPr lang="en-US" sz="800" b="0" i="1">
                        <a:latin typeface="Cambria Math" panose="02040503050406030204" pitchFamily="18" charset="0"/>
                      </a:rPr>
                      <m:t>=</m:t>
                    </m:r>
                    <m:r>
                      <a:rPr lang="en-US" sz="800" b="0" i="1">
                        <a:latin typeface="Cambria Math" panose="02040503050406030204" pitchFamily="18" charset="0"/>
                      </a:rPr>
                      <m:t>𝐸𝑃𝐶</m:t>
                    </m:r>
                    <m:r>
                      <a:rPr lang="en-US" sz="800" b="0" i="1">
                        <a:latin typeface="Cambria Math" panose="02040503050406030204" pitchFamily="18" charset="0"/>
                        <a:ea typeface="Cambria Math" panose="02040503050406030204" pitchFamily="18" charset="0"/>
                      </a:rPr>
                      <m:t>×</m:t>
                    </m:r>
                    <m:r>
                      <a:rPr lang="en-US" sz="800" b="0" i="1">
                        <a:latin typeface="Cambria Math" panose="02040503050406030204" pitchFamily="18" charset="0"/>
                        <a:ea typeface="Cambria Math" panose="02040503050406030204" pitchFamily="18" charset="0"/>
                      </a:rPr>
                      <m:t>𝑇𝑊𝐹</m:t>
                    </m:r>
                    <m:r>
                      <a:rPr lang="en-US" sz="800" b="0" i="1">
                        <a:latin typeface="Cambria Math" panose="02040503050406030204" pitchFamily="18" charset="0"/>
                        <a:ea typeface="Cambria Math" panose="02040503050406030204" pitchFamily="18" charset="0"/>
                      </a:rPr>
                      <m:t>×</m:t>
                    </m:r>
                    <m:sSub>
                      <m:sSubPr>
                        <m:ctrlPr>
                          <a:rPr lang="en-US" sz="800" b="0" i="1">
                            <a:latin typeface="Cambria Math" panose="02040503050406030204" pitchFamily="18" charset="0"/>
                            <a:ea typeface="Cambria Math" panose="02040503050406030204" pitchFamily="18" charset="0"/>
                          </a:rPr>
                        </m:ctrlPr>
                      </m:sSubPr>
                      <m:e>
                        <m:r>
                          <a:rPr lang="en-US" sz="800" b="0" i="1">
                            <a:latin typeface="Cambria Math" panose="02040503050406030204" pitchFamily="18" charset="0"/>
                            <a:ea typeface="Cambria Math" panose="02040503050406030204" pitchFamily="18" charset="0"/>
                          </a:rPr>
                          <m:t>𝐼𝑈𝑅</m:t>
                        </m:r>
                      </m:e>
                      <m:sub>
                        <m:r>
                          <a:rPr lang="en-US" sz="800" b="0" i="1">
                            <a:latin typeface="Cambria Math" panose="02040503050406030204" pitchFamily="18" charset="0"/>
                            <a:ea typeface="Cambria Math" panose="02040503050406030204" pitchFamily="18" charset="0"/>
                          </a:rPr>
                          <m:t>𝐿𝑇𝐿</m:t>
                        </m:r>
                        <m:r>
                          <a:rPr lang="en-US" sz="800" b="0" i="1">
                            <a:latin typeface="Cambria Math" panose="02040503050406030204" pitchFamily="18" charset="0"/>
                            <a:ea typeface="Cambria Math" panose="02040503050406030204" pitchFamily="18" charset="0"/>
                          </a:rPr>
                          <m:t> </m:t>
                        </m:r>
                        <m:r>
                          <a:rPr lang="en-US" sz="800" b="0" i="1">
                            <a:latin typeface="Cambria Math" panose="02040503050406030204" pitchFamily="18" charset="0"/>
                            <a:ea typeface="Cambria Math" panose="02040503050406030204" pitchFamily="18" charset="0"/>
                          </a:rPr>
                          <m:t>𝑜𝑟</m:t>
                        </m:r>
                        <m:r>
                          <a:rPr lang="en-US" sz="800" b="0" i="1">
                            <a:latin typeface="Cambria Math" panose="02040503050406030204" pitchFamily="18" charset="0"/>
                            <a:ea typeface="Cambria Math" panose="02040503050406030204" pitchFamily="18" charset="0"/>
                          </a:rPr>
                          <m:t> </m:t>
                        </m:r>
                        <m:r>
                          <a:rPr lang="en-US" sz="800" b="0" i="1">
                            <a:latin typeface="Cambria Math" panose="02040503050406030204" pitchFamily="18" charset="0"/>
                            <a:ea typeface="Cambria Math" panose="02040503050406030204" pitchFamily="18" charset="0"/>
                          </a:rPr>
                          <m:t>𝐿𝑖𝑓𝑒𝑡𝑖𝑚𝑒</m:t>
                        </m:r>
                      </m:sub>
                    </m:sSub>
                  </m:oMath>
                </m:oMathPara>
              </a14:m>
              <a:endParaRPr lang="en-US" sz="800"/>
            </a:p>
          </xdr:txBody>
        </xdr:sp>
      </mc:Choice>
      <mc:Fallback xmlns="">
        <xdr:sp macro="" textlink="">
          <xdr:nvSpPr>
            <xdr:cNvPr id="21" name="TextBox 20">
              <a:extLst>
                <a:ext uri="{FF2B5EF4-FFF2-40B4-BE49-F238E27FC236}">
                  <a16:creationId xmlns:a16="http://schemas.microsoft.com/office/drawing/2014/main" id="{985D7E14-19ED-4E18-B306-FE42015CCF0F}"/>
                </a:ext>
              </a:extLst>
            </xdr:cNvPr>
            <xdr:cNvSpPr txBox="1"/>
          </xdr:nvSpPr>
          <xdr:spPr>
            <a:xfrm>
              <a:off x="22018625" y="2092325"/>
              <a:ext cx="1812804" cy="13317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US" sz="800" b="0" i="0">
                  <a:latin typeface="Cambria Math" panose="02040503050406030204" pitchFamily="18" charset="0"/>
                </a:rPr>
                <a:t>𝐸𝐿𝐶𝑅=𝐸𝑃𝐶</a:t>
              </a:r>
              <a:r>
                <a:rPr lang="en-US" sz="800" b="0" i="0">
                  <a:latin typeface="Cambria Math" panose="02040503050406030204" pitchFamily="18" charset="0"/>
                  <a:ea typeface="Cambria Math" panose="02040503050406030204" pitchFamily="18" charset="0"/>
                </a:rPr>
                <a:t>×𝑇𝑊𝐹×〖𝐼𝑈𝑅〗_(𝐿𝑇𝐿 𝑜𝑟 𝐿𝑖𝑓𝑒𝑡𝑖𝑚𝑒)</a:t>
              </a:r>
              <a:endParaRPr lang="en-US" sz="800"/>
            </a:p>
          </xdr:txBody>
        </xdr:sp>
      </mc:Fallback>
    </mc:AlternateContent>
    <xdr:clientData/>
  </xdr:oneCellAnchor>
  <xdr:oneCellAnchor>
    <xdr:from>
      <xdr:col>25</xdr:col>
      <xdr:colOff>66675</xdr:colOff>
      <xdr:row>2</xdr:row>
      <xdr:rowOff>28575</xdr:rowOff>
    </xdr:from>
    <xdr:ext cx="1812804" cy="133178"/>
    <mc:AlternateContent xmlns:mc="http://schemas.openxmlformats.org/markup-compatibility/2006" xmlns:a14="http://schemas.microsoft.com/office/drawing/2010/main">
      <mc:Choice Requires="a14">
        <xdr:sp macro="" textlink="">
          <xdr:nvSpPr>
            <xdr:cNvPr id="22" name="TextBox 21">
              <a:extLst>
                <a:ext uri="{FF2B5EF4-FFF2-40B4-BE49-F238E27FC236}">
                  <a16:creationId xmlns:a16="http://schemas.microsoft.com/office/drawing/2014/main" id="{A3182713-005F-4D77-A304-DB987D36A088}"/>
                </a:ext>
              </a:extLst>
            </xdr:cNvPr>
            <xdr:cNvSpPr txBox="1"/>
          </xdr:nvSpPr>
          <xdr:spPr>
            <a:xfrm>
              <a:off x="22018625" y="2092325"/>
              <a:ext cx="1812804" cy="13317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n-US" sz="800" b="0" i="1">
                        <a:latin typeface="Cambria Math" panose="02040503050406030204" pitchFamily="18" charset="0"/>
                      </a:rPr>
                      <m:t>𝐸𝐿𝐶𝑅</m:t>
                    </m:r>
                    <m:r>
                      <a:rPr lang="en-US" sz="800" b="0" i="1">
                        <a:latin typeface="Cambria Math" panose="02040503050406030204" pitchFamily="18" charset="0"/>
                      </a:rPr>
                      <m:t>=</m:t>
                    </m:r>
                    <m:r>
                      <a:rPr lang="en-US" sz="800" b="0" i="1">
                        <a:latin typeface="Cambria Math" panose="02040503050406030204" pitchFamily="18" charset="0"/>
                      </a:rPr>
                      <m:t>𝐸𝑃𝐶</m:t>
                    </m:r>
                    <m:r>
                      <a:rPr lang="en-US" sz="800" b="0" i="1">
                        <a:latin typeface="Cambria Math" panose="02040503050406030204" pitchFamily="18" charset="0"/>
                        <a:ea typeface="Cambria Math" panose="02040503050406030204" pitchFamily="18" charset="0"/>
                      </a:rPr>
                      <m:t>×</m:t>
                    </m:r>
                    <m:r>
                      <a:rPr lang="en-US" sz="800" b="0" i="1">
                        <a:latin typeface="Cambria Math" panose="02040503050406030204" pitchFamily="18" charset="0"/>
                        <a:ea typeface="Cambria Math" panose="02040503050406030204" pitchFamily="18" charset="0"/>
                      </a:rPr>
                      <m:t>𝑇𝑊𝐹</m:t>
                    </m:r>
                    <m:r>
                      <a:rPr lang="en-US" sz="800" b="0" i="1">
                        <a:latin typeface="Cambria Math" panose="02040503050406030204" pitchFamily="18" charset="0"/>
                        <a:ea typeface="Cambria Math" panose="02040503050406030204" pitchFamily="18" charset="0"/>
                      </a:rPr>
                      <m:t>×</m:t>
                    </m:r>
                    <m:sSub>
                      <m:sSubPr>
                        <m:ctrlPr>
                          <a:rPr lang="en-US" sz="800" b="0" i="1">
                            <a:latin typeface="Cambria Math" panose="02040503050406030204" pitchFamily="18" charset="0"/>
                            <a:ea typeface="Cambria Math" panose="02040503050406030204" pitchFamily="18" charset="0"/>
                          </a:rPr>
                        </m:ctrlPr>
                      </m:sSubPr>
                      <m:e>
                        <m:r>
                          <a:rPr lang="en-US" sz="800" b="0" i="1">
                            <a:latin typeface="Cambria Math" panose="02040503050406030204" pitchFamily="18" charset="0"/>
                            <a:ea typeface="Cambria Math" panose="02040503050406030204" pitchFamily="18" charset="0"/>
                          </a:rPr>
                          <m:t>𝐼𝑈𝑅</m:t>
                        </m:r>
                      </m:e>
                      <m:sub>
                        <m:r>
                          <a:rPr lang="en-US" sz="800" b="0" i="1">
                            <a:latin typeface="Cambria Math" panose="02040503050406030204" pitchFamily="18" charset="0"/>
                            <a:ea typeface="Cambria Math" panose="02040503050406030204" pitchFamily="18" charset="0"/>
                          </a:rPr>
                          <m:t>𝐿𝑇𝐿</m:t>
                        </m:r>
                        <m:r>
                          <a:rPr lang="en-US" sz="800" b="0" i="1">
                            <a:latin typeface="Cambria Math" panose="02040503050406030204" pitchFamily="18" charset="0"/>
                            <a:ea typeface="Cambria Math" panose="02040503050406030204" pitchFamily="18" charset="0"/>
                          </a:rPr>
                          <m:t> </m:t>
                        </m:r>
                        <m:r>
                          <a:rPr lang="en-US" sz="800" b="0" i="1">
                            <a:latin typeface="Cambria Math" panose="02040503050406030204" pitchFamily="18" charset="0"/>
                            <a:ea typeface="Cambria Math" panose="02040503050406030204" pitchFamily="18" charset="0"/>
                          </a:rPr>
                          <m:t>𝑜𝑟</m:t>
                        </m:r>
                        <m:r>
                          <a:rPr lang="en-US" sz="800" b="0" i="1">
                            <a:latin typeface="Cambria Math" panose="02040503050406030204" pitchFamily="18" charset="0"/>
                            <a:ea typeface="Cambria Math" panose="02040503050406030204" pitchFamily="18" charset="0"/>
                          </a:rPr>
                          <m:t> </m:t>
                        </m:r>
                        <m:r>
                          <a:rPr lang="en-US" sz="800" b="0" i="1">
                            <a:latin typeface="Cambria Math" panose="02040503050406030204" pitchFamily="18" charset="0"/>
                            <a:ea typeface="Cambria Math" panose="02040503050406030204" pitchFamily="18" charset="0"/>
                          </a:rPr>
                          <m:t>𝐿𝑖𝑓𝑒𝑡𝑖𝑚𝑒</m:t>
                        </m:r>
                      </m:sub>
                    </m:sSub>
                  </m:oMath>
                </m:oMathPara>
              </a14:m>
              <a:endParaRPr lang="en-US" sz="800"/>
            </a:p>
          </xdr:txBody>
        </xdr:sp>
      </mc:Choice>
      <mc:Fallback xmlns="">
        <xdr:sp macro="" textlink="">
          <xdr:nvSpPr>
            <xdr:cNvPr id="22" name="TextBox 21">
              <a:extLst>
                <a:ext uri="{FF2B5EF4-FFF2-40B4-BE49-F238E27FC236}">
                  <a16:creationId xmlns:a16="http://schemas.microsoft.com/office/drawing/2014/main" id="{A3182713-005F-4D77-A304-DB987D36A088}"/>
                </a:ext>
              </a:extLst>
            </xdr:cNvPr>
            <xdr:cNvSpPr txBox="1"/>
          </xdr:nvSpPr>
          <xdr:spPr>
            <a:xfrm>
              <a:off x="22018625" y="2092325"/>
              <a:ext cx="1812804" cy="13317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US" sz="800" b="0" i="0">
                  <a:latin typeface="Cambria Math" panose="02040503050406030204" pitchFamily="18" charset="0"/>
                </a:rPr>
                <a:t>𝐸𝐿𝐶𝑅=𝐸𝑃𝐶</a:t>
              </a:r>
              <a:r>
                <a:rPr lang="en-US" sz="800" b="0" i="0">
                  <a:latin typeface="Cambria Math" panose="02040503050406030204" pitchFamily="18" charset="0"/>
                  <a:ea typeface="Cambria Math" panose="02040503050406030204" pitchFamily="18" charset="0"/>
                </a:rPr>
                <a:t>×𝑇𝑊𝐹×〖𝐼𝑈𝑅〗_(𝐿𝑇𝐿 𝑜𝑟 𝐿𝑖𝑓𝑒𝑡𝑖𝑚𝑒)</a:t>
              </a:r>
              <a:endParaRPr lang="en-US" sz="800"/>
            </a:p>
          </xdr:txBody>
        </xdr:sp>
      </mc:Fallback>
    </mc:AlternateContent>
    <xdr:clientData/>
  </xdr:oneCellAnchor>
  <xdr:oneCellAnchor>
    <xdr:from>
      <xdr:col>28</xdr:col>
      <xdr:colOff>66675</xdr:colOff>
      <xdr:row>2</xdr:row>
      <xdr:rowOff>28575</xdr:rowOff>
    </xdr:from>
    <xdr:ext cx="1812804" cy="133178"/>
    <mc:AlternateContent xmlns:mc="http://schemas.openxmlformats.org/markup-compatibility/2006" xmlns:a14="http://schemas.microsoft.com/office/drawing/2010/main">
      <mc:Choice Requires="a14">
        <xdr:sp macro="" textlink="">
          <xdr:nvSpPr>
            <xdr:cNvPr id="30" name="TextBox 29">
              <a:extLst>
                <a:ext uri="{FF2B5EF4-FFF2-40B4-BE49-F238E27FC236}">
                  <a16:creationId xmlns:a16="http://schemas.microsoft.com/office/drawing/2014/main" id="{8CFC1540-4392-47FD-8E9F-1EF41F202C6A}"/>
                </a:ext>
              </a:extLst>
            </xdr:cNvPr>
            <xdr:cNvSpPr txBox="1"/>
          </xdr:nvSpPr>
          <xdr:spPr>
            <a:xfrm>
              <a:off x="17960975" y="2092325"/>
              <a:ext cx="1812804" cy="13317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n-US" sz="800" b="0" i="1">
                        <a:latin typeface="Cambria Math" panose="02040503050406030204" pitchFamily="18" charset="0"/>
                      </a:rPr>
                      <m:t>𝐸𝐿𝐶𝑅</m:t>
                    </m:r>
                    <m:r>
                      <a:rPr lang="en-US" sz="800" b="0" i="1">
                        <a:latin typeface="Cambria Math" panose="02040503050406030204" pitchFamily="18" charset="0"/>
                      </a:rPr>
                      <m:t>=</m:t>
                    </m:r>
                    <m:r>
                      <a:rPr lang="en-US" sz="800" b="0" i="1">
                        <a:latin typeface="Cambria Math" panose="02040503050406030204" pitchFamily="18" charset="0"/>
                      </a:rPr>
                      <m:t>𝐸𝑃𝐶</m:t>
                    </m:r>
                    <m:r>
                      <a:rPr lang="en-US" sz="800" b="0" i="1">
                        <a:latin typeface="Cambria Math" panose="02040503050406030204" pitchFamily="18" charset="0"/>
                        <a:ea typeface="Cambria Math" panose="02040503050406030204" pitchFamily="18" charset="0"/>
                      </a:rPr>
                      <m:t>×</m:t>
                    </m:r>
                    <m:r>
                      <a:rPr lang="en-US" sz="800" b="0" i="1">
                        <a:latin typeface="Cambria Math" panose="02040503050406030204" pitchFamily="18" charset="0"/>
                        <a:ea typeface="Cambria Math" panose="02040503050406030204" pitchFamily="18" charset="0"/>
                      </a:rPr>
                      <m:t>𝑇𝑊𝐹</m:t>
                    </m:r>
                    <m:r>
                      <a:rPr lang="en-US" sz="800" b="0" i="1">
                        <a:latin typeface="Cambria Math" panose="02040503050406030204" pitchFamily="18" charset="0"/>
                        <a:ea typeface="Cambria Math" panose="02040503050406030204" pitchFamily="18" charset="0"/>
                      </a:rPr>
                      <m:t>×</m:t>
                    </m:r>
                    <m:sSub>
                      <m:sSubPr>
                        <m:ctrlPr>
                          <a:rPr lang="en-US" sz="800" b="0" i="1">
                            <a:latin typeface="Cambria Math" panose="02040503050406030204" pitchFamily="18" charset="0"/>
                            <a:ea typeface="Cambria Math" panose="02040503050406030204" pitchFamily="18" charset="0"/>
                          </a:rPr>
                        </m:ctrlPr>
                      </m:sSubPr>
                      <m:e>
                        <m:r>
                          <a:rPr lang="en-US" sz="800" b="0" i="1">
                            <a:latin typeface="Cambria Math" panose="02040503050406030204" pitchFamily="18" charset="0"/>
                            <a:ea typeface="Cambria Math" panose="02040503050406030204" pitchFamily="18" charset="0"/>
                          </a:rPr>
                          <m:t>𝐼𝑈𝑅</m:t>
                        </m:r>
                      </m:e>
                      <m:sub>
                        <m:r>
                          <a:rPr lang="en-US" sz="800" b="0" i="1">
                            <a:latin typeface="Cambria Math" panose="02040503050406030204" pitchFamily="18" charset="0"/>
                            <a:ea typeface="Cambria Math" panose="02040503050406030204" pitchFamily="18" charset="0"/>
                          </a:rPr>
                          <m:t>𝐿𝑇𝐿</m:t>
                        </m:r>
                        <m:r>
                          <a:rPr lang="en-US" sz="800" b="0" i="1">
                            <a:latin typeface="Cambria Math" panose="02040503050406030204" pitchFamily="18" charset="0"/>
                            <a:ea typeface="Cambria Math" panose="02040503050406030204" pitchFamily="18" charset="0"/>
                          </a:rPr>
                          <m:t> </m:t>
                        </m:r>
                        <m:r>
                          <a:rPr lang="en-US" sz="800" b="0" i="1">
                            <a:latin typeface="Cambria Math" panose="02040503050406030204" pitchFamily="18" charset="0"/>
                            <a:ea typeface="Cambria Math" panose="02040503050406030204" pitchFamily="18" charset="0"/>
                          </a:rPr>
                          <m:t>𝑜𝑟</m:t>
                        </m:r>
                        <m:r>
                          <a:rPr lang="en-US" sz="800" b="0" i="1">
                            <a:latin typeface="Cambria Math" panose="02040503050406030204" pitchFamily="18" charset="0"/>
                            <a:ea typeface="Cambria Math" panose="02040503050406030204" pitchFamily="18" charset="0"/>
                          </a:rPr>
                          <m:t> </m:t>
                        </m:r>
                        <m:r>
                          <a:rPr lang="en-US" sz="800" b="0" i="1">
                            <a:latin typeface="Cambria Math" panose="02040503050406030204" pitchFamily="18" charset="0"/>
                            <a:ea typeface="Cambria Math" panose="02040503050406030204" pitchFamily="18" charset="0"/>
                          </a:rPr>
                          <m:t>𝐿𝑖𝑓𝑒𝑡𝑖𝑚𝑒</m:t>
                        </m:r>
                      </m:sub>
                    </m:sSub>
                  </m:oMath>
                </m:oMathPara>
              </a14:m>
              <a:endParaRPr lang="en-US" sz="800"/>
            </a:p>
          </xdr:txBody>
        </xdr:sp>
      </mc:Choice>
      <mc:Fallback xmlns="">
        <xdr:sp macro="" textlink="">
          <xdr:nvSpPr>
            <xdr:cNvPr id="30" name="TextBox 29">
              <a:extLst>
                <a:ext uri="{FF2B5EF4-FFF2-40B4-BE49-F238E27FC236}">
                  <a16:creationId xmlns:a16="http://schemas.microsoft.com/office/drawing/2014/main" id="{8CFC1540-4392-47FD-8E9F-1EF41F202C6A}"/>
                </a:ext>
              </a:extLst>
            </xdr:cNvPr>
            <xdr:cNvSpPr txBox="1"/>
          </xdr:nvSpPr>
          <xdr:spPr>
            <a:xfrm>
              <a:off x="17960975" y="2092325"/>
              <a:ext cx="1812804" cy="13317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US" sz="800" b="0" i="0">
                  <a:latin typeface="Cambria Math" panose="02040503050406030204" pitchFamily="18" charset="0"/>
                </a:rPr>
                <a:t>𝐸𝐿𝐶𝑅=𝐸𝑃𝐶</a:t>
              </a:r>
              <a:r>
                <a:rPr lang="en-US" sz="800" b="0" i="0">
                  <a:latin typeface="Cambria Math" panose="02040503050406030204" pitchFamily="18" charset="0"/>
                  <a:ea typeface="Cambria Math" panose="02040503050406030204" pitchFamily="18" charset="0"/>
                </a:rPr>
                <a:t>×𝑇𝑊𝐹×〖𝐼𝑈𝑅〗_(𝐿𝑇𝐿 𝑜𝑟 𝐿𝑖𝑓𝑒𝑡𝑖𝑚𝑒)</a:t>
              </a:r>
              <a:endParaRPr lang="en-US" sz="800"/>
            </a:p>
          </xdr:txBody>
        </xdr:sp>
      </mc:Fallback>
    </mc:AlternateContent>
    <xdr:clientData/>
  </xdr:oneCellAnchor>
  <xdr:oneCellAnchor>
    <xdr:from>
      <xdr:col>31</xdr:col>
      <xdr:colOff>66675</xdr:colOff>
      <xdr:row>2</xdr:row>
      <xdr:rowOff>28575</xdr:rowOff>
    </xdr:from>
    <xdr:ext cx="1812804" cy="133178"/>
    <mc:AlternateContent xmlns:mc="http://schemas.openxmlformats.org/markup-compatibility/2006" xmlns:a14="http://schemas.microsoft.com/office/drawing/2010/main">
      <mc:Choice Requires="a14">
        <xdr:sp macro="" textlink="">
          <xdr:nvSpPr>
            <xdr:cNvPr id="31" name="TextBox 30">
              <a:extLst>
                <a:ext uri="{FF2B5EF4-FFF2-40B4-BE49-F238E27FC236}">
                  <a16:creationId xmlns:a16="http://schemas.microsoft.com/office/drawing/2014/main" id="{C10BBD78-4759-4F89-9840-051D488B60DC}"/>
                </a:ext>
              </a:extLst>
            </xdr:cNvPr>
            <xdr:cNvSpPr txBox="1"/>
          </xdr:nvSpPr>
          <xdr:spPr>
            <a:xfrm>
              <a:off x="19989800" y="2092325"/>
              <a:ext cx="1812804" cy="13317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n-US" sz="800" b="0" i="1">
                        <a:latin typeface="Cambria Math" panose="02040503050406030204" pitchFamily="18" charset="0"/>
                      </a:rPr>
                      <m:t>𝐸𝐿𝐶𝑅</m:t>
                    </m:r>
                    <m:r>
                      <a:rPr lang="en-US" sz="800" b="0" i="1">
                        <a:latin typeface="Cambria Math" panose="02040503050406030204" pitchFamily="18" charset="0"/>
                      </a:rPr>
                      <m:t>=</m:t>
                    </m:r>
                    <m:r>
                      <a:rPr lang="en-US" sz="800" b="0" i="1">
                        <a:latin typeface="Cambria Math" panose="02040503050406030204" pitchFamily="18" charset="0"/>
                      </a:rPr>
                      <m:t>𝐸𝑃𝐶</m:t>
                    </m:r>
                    <m:r>
                      <a:rPr lang="en-US" sz="800" b="0" i="1">
                        <a:latin typeface="Cambria Math" panose="02040503050406030204" pitchFamily="18" charset="0"/>
                        <a:ea typeface="Cambria Math" panose="02040503050406030204" pitchFamily="18" charset="0"/>
                      </a:rPr>
                      <m:t>×</m:t>
                    </m:r>
                    <m:r>
                      <a:rPr lang="en-US" sz="800" b="0" i="1">
                        <a:latin typeface="Cambria Math" panose="02040503050406030204" pitchFamily="18" charset="0"/>
                        <a:ea typeface="Cambria Math" panose="02040503050406030204" pitchFamily="18" charset="0"/>
                      </a:rPr>
                      <m:t>𝑇𝑊𝐹</m:t>
                    </m:r>
                    <m:r>
                      <a:rPr lang="en-US" sz="800" b="0" i="1">
                        <a:latin typeface="Cambria Math" panose="02040503050406030204" pitchFamily="18" charset="0"/>
                        <a:ea typeface="Cambria Math" panose="02040503050406030204" pitchFamily="18" charset="0"/>
                      </a:rPr>
                      <m:t>×</m:t>
                    </m:r>
                    <m:sSub>
                      <m:sSubPr>
                        <m:ctrlPr>
                          <a:rPr lang="en-US" sz="800" b="0" i="1">
                            <a:latin typeface="Cambria Math" panose="02040503050406030204" pitchFamily="18" charset="0"/>
                            <a:ea typeface="Cambria Math" panose="02040503050406030204" pitchFamily="18" charset="0"/>
                          </a:rPr>
                        </m:ctrlPr>
                      </m:sSubPr>
                      <m:e>
                        <m:r>
                          <a:rPr lang="en-US" sz="800" b="0" i="1">
                            <a:latin typeface="Cambria Math" panose="02040503050406030204" pitchFamily="18" charset="0"/>
                            <a:ea typeface="Cambria Math" panose="02040503050406030204" pitchFamily="18" charset="0"/>
                          </a:rPr>
                          <m:t>𝐼𝑈𝑅</m:t>
                        </m:r>
                      </m:e>
                      <m:sub>
                        <m:r>
                          <a:rPr lang="en-US" sz="800" b="0" i="1">
                            <a:latin typeface="Cambria Math" panose="02040503050406030204" pitchFamily="18" charset="0"/>
                            <a:ea typeface="Cambria Math" panose="02040503050406030204" pitchFamily="18" charset="0"/>
                          </a:rPr>
                          <m:t>𝐿𝑇𝐿</m:t>
                        </m:r>
                        <m:r>
                          <a:rPr lang="en-US" sz="800" b="0" i="1">
                            <a:latin typeface="Cambria Math" panose="02040503050406030204" pitchFamily="18" charset="0"/>
                            <a:ea typeface="Cambria Math" panose="02040503050406030204" pitchFamily="18" charset="0"/>
                          </a:rPr>
                          <m:t> </m:t>
                        </m:r>
                        <m:r>
                          <a:rPr lang="en-US" sz="800" b="0" i="1">
                            <a:latin typeface="Cambria Math" panose="02040503050406030204" pitchFamily="18" charset="0"/>
                            <a:ea typeface="Cambria Math" panose="02040503050406030204" pitchFamily="18" charset="0"/>
                          </a:rPr>
                          <m:t>𝑜𝑟</m:t>
                        </m:r>
                        <m:r>
                          <a:rPr lang="en-US" sz="800" b="0" i="1">
                            <a:latin typeface="Cambria Math" panose="02040503050406030204" pitchFamily="18" charset="0"/>
                            <a:ea typeface="Cambria Math" panose="02040503050406030204" pitchFamily="18" charset="0"/>
                          </a:rPr>
                          <m:t> </m:t>
                        </m:r>
                        <m:r>
                          <a:rPr lang="en-US" sz="800" b="0" i="1">
                            <a:latin typeface="Cambria Math" panose="02040503050406030204" pitchFamily="18" charset="0"/>
                            <a:ea typeface="Cambria Math" panose="02040503050406030204" pitchFamily="18" charset="0"/>
                          </a:rPr>
                          <m:t>𝐿𝑖𝑓𝑒𝑡𝑖𝑚𝑒</m:t>
                        </m:r>
                      </m:sub>
                    </m:sSub>
                  </m:oMath>
                </m:oMathPara>
              </a14:m>
              <a:endParaRPr lang="en-US" sz="800"/>
            </a:p>
          </xdr:txBody>
        </xdr:sp>
      </mc:Choice>
      <mc:Fallback xmlns="">
        <xdr:sp macro="" textlink="">
          <xdr:nvSpPr>
            <xdr:cNvPr id="31" name="TextBox 30">
              <a:extLst>
                <a:ext uri="{FF2B5EF4-FFF2-40B4-BE49-F238E27FC236}">
                  <a16:creationId xmlns:a16="http://schemas.microsoft.com/office/drawing/2014/main" id="{C10BBD78-4759-4F89-9840-051D488B60DC}"/>
                </a:ext>
              </a:extLst>
            </xdr:cNvPr>
            <xdr:cNvSpPr txBox="1"/>
          </xdr:nvSpPr>
          <xdr:spPr>
            <a:xfrm>
              <a:off x="19989800" y="2092325"/>
              <a:ext cx="1812804" cy="13317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US" sz="800" b="0" i="0">
                  <a:latin typeface="Cambria Math" panose="02040503050406030204" pitchFamily="18" charset="0"/>
                </a:rPr>
                <a:t>𝐸𝐿𝐶𝑅=𝐸𝑃𝐶</a:t>
              </a:r>
              <a:r>
                <a:rPr lang="en-US" sz="800" b="0" i="0">
                  <a:latin typeface="Cambria Math" panose="02040503050406030204" pitchFamily="18" charset="0"/>
                  <a:ea typeface="Cambria Math" panose="02040503050406030204" pitchFamily="18" charset="0"/>
                </a:rPr>
                <a:t>×𝑇𝑊𝐹×〖𝐼𝑈𝑅〗_(𝐿𝑇𝐿 𝑜𝑟 𝐿𝑖𝑓𝑒𝑡𝑖𝑚𝑒)</a:t>
              </a:r>
              <a:endParaRPr lang="en-US" sz="800"/>
            </a:p>
          </xdr:txBody>
        </xdr:sp>
      </mc:Fallback>
    </mc:AlternateContent>
    <xdr:clientData/>
  </xdr:oneCellAnchor>
  <xdr:oneCellAnchor>
    <xdr:from>
      <xdr:col>34</xdr:col>
      <xdr:colOff>66675</xdr:colOff>
      <xdr:row>2</xdr:row>
      <xdr:rowOff>28575</xdr:rowOff>
    </xdr:from>
    <xdr:ext cx="1812804" cy="133178"/>
    <mc:AlternateContent xmlns:mc="http://schemas.openxmlformats.org/markup-compatibility/2006" xmlns:a14="http://schemas.microsoft.com/office/drawing/2010/main">
      <mc:Choice Requires="a14">
        <xdr:sp macro="" textlink="">
          <xdr:nvSpPr>
            <xdr:cNvPr id="32" name="TextBox 31">
              <a:extLst>
                <a:ext uri="{FF2B5EF4-FFF2-40B4-BE49-F238E27FC236}">
                  <a16:creationId xmlns:a16="http://schemas.microsoft.com/office/drawing/2014/main" id="{3AA2B326-3994-48AF-B8D9-E13425DCC0CA}"/>
                </a:ext>
              </a:extLst>
            </xdr:cNvPr>
            <xdr:cNvSpPr txBox="1"/>
          </xdr:nvSpPr>
          <xdr:spPr>
            <a:xfrm>
              <a:off x="22018625" y="2092325"/>
              <a:ext cx="1812804" cy="13317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n-US" sz="800" b="0" i="1">
                        <a:latin typeface="Cambria Math" panose="02040503050406030204" pitchFamily="18" charset="0"/>
                      </a:rPr>
                      <m:t>𝐸𝐿𝐶𝑅</m:t>
                    </m:r>
                    <m:r>
                      <a:rPr lang="en-US" sz="800" b="0" i="1">
                        <a:latin typeface="Cambria Math" panose="02040503050406030204" pitchFamily="18" charset="0"/>
                      </a:rPr>
                      <m:t>=</m:t>
                    </m:r>
                    <m:r>
                      <a:rPr lang="en-US" sz="800" b="0" i="1">
                        <a:latin typeface="Cambria Math" panose="02040503050406030204" pitchFamily="18" charset="0"/>
                      </a:rPr>
                      <m:t>𝐸𝑃𝐶</m:t>
                    </m:r>
                    <m:r>
                      <a:rPr lang="en-US" sz="800" b="0" i="1">
                        <a:latin typeface="Cambria Math" panose="02040503050406030204" pitchFamily="18" charset="0"/>
                        <a:ea typeface="Cambria Math" panose="02040503050406030204" pitchFamily="18" charset="0"/>
                      </a:rPr>
                      <m:t>×</m:t>
                    </m:r>
                    <m:r>
                      <a:rPr lang="en-US" sz="800" b="0" i="1">
                        <a:latin typeface="Cambria Math" panose="02040503050406030204" pitchFamily="18" charset="0"/>
                        <a:ea typeface="Cambria Math" panose="02040503050406030204" pitchFamily="18" charset="0"/>
                      </a:rPr>
                      <m:t>𝑇𝑊𝐹</m:t>
                    </m:r>
                    <m:r>
                      <a:rPr lang="en-US" sz="800" b="0" i="1">
                        <a:latin typeface="Cambria Math" panose="02040503050406030204" pitchFamily="18" charset="0"/>
                        <a:ea typeface="Cambria Math" panose="02040503050406030204" pitchFamily="18" charset="0"/>
                      </a:rPr>
                      <m:t>×</m:t>
                    </m:r>
                    <m:sSub>
                      <m:sSubPr>
                        <m:ctrlPr>
                          <a:rPr lang="en-US" sz="800" b="0" i="1">
                            <a:latin typeface="Cambria Math" panose="02040503050406030204" pitchFamily="18" charset="0"/>
                            <a:ea typeface="Cambria Math" panose="02040503050406030204" pitchFamily="18" charset="0"/>
                          </a:rPr>
                        </m:ctrlPr>
                      </m:sSubPr>
                      <m:e>
                        <m:r>
                          <a:rPr lang="en-US" sz="800" b="0" i="1">
                            <a:latin typeface="Cambria Math" panose="02040503050406030204" pitchFamily="18" charset="0"/>
                            <a:ea typeface="Cambria Math" panose="02040503050406030204" pitchFamily="18" charset="0"/>
                          </a:rPr>
                          <m:t>𝐼𝑈𝑅</m:t>
                        </m:r>
                      </m:e>
                      <m:sub>
                        <m:r>
                          <a:rPr lang="en-US" sz="800" b="0" i="1">
                            <a:latin typeface="Cambria Math" panose="02040503050406030204" pitchFamily="18" charset="0"/>
                            <a:ea typeface="Cambria Math" panose="02040503050406030204" pitchFamily="18" charset="0"/>
                          </a:rPr>
                          <m:t>𝐿𝑇𝐿</m:t>
                        </m:r>
                        <m:r>
                          <a:rPr lang="en-US" sz="800" b="0" i="1">
                            <a:latin typeface="Cambria Math" panose="02040503050406030204" pitchFamily="18" charset="0"/>
                            <a:ea typeface="Cambria Math" panose="02040503050406030204" pitchFamily="18" charset="0"/>
                          </a:rPr>
                          <m:t> </m:t>
                        </m:r>
                        <m:r>
                          <a:rPr lang="en-US" sz="800" b="0" i="1">
                            <a:latin typeface="Cambria Math" panose="02040503050406030204" pitchFamily="18" charset="0"/>
                            <a:ea typeface="Cambria Math" panose="02040503050406030204" pitchFamily="18" charset="0"/>
                          </a:rPr>
                          <m:t>𝑜𝑟</m:t>
                        </m:r>
                        <m:r>
                          <a:rPr lang="en-US" sz="800" b="0" i="1">
                            <a:latin typeface="Cambria Math" panose="02040503050406030204" pitchFamily="18" charset="0"/>
                            <a:ea typeface="Cambria Math" panose="02040503050406030204" pitchFamily="18" charset="0"/>
                          </a:rPr>
                          <m:t> </m:t>
                        </m:r>
                        <m:r>
                          <a:rPr lang="en-US" sz="800" b="0" i="1">
                            <a:latin typeface="Cambria Math" panose="02040503050406030204" pitchFamily="18" charset="0"/>
                            <a:ea typeface="Cambria Math" panose="02040503050406030204" pitchFamily="18" charset="0"/>
                          </a:rPr>
                          <m:t>𝐿𝑖𝑓𝑒𝑡𝑖𝑚𝑒</m:t>
                        </m:r>
                      </m:sub>
                    </m:sSub>
                  </m:oMath>
                </m:oMathPara>
              </a14:m>
              <a:endParaRPr lang="en-US" sz="800"/>
            </a:p>
          </xdr:txBody>
        </xdr:sp>
      </mc:Choice>
      <mc:Fallback xmlns="">
        <xdr:sp macro="" textlink="">
          <xdr:nvSpPr>
            <xdr:cNvPr id="32" name="TextBox 31">
              <a:extLst>
                <a:ext uri="{FF2B5EF4-FFF2-40B4-BE49-F238E27FC236}">
                  <a16:creationId xmlns:a16="http://schemas.microsoft.com/office/drawing/2014/main" id="{3AA2B326-3994-48AF-B8D9-E13425DCC0CA}"/>
                </a:ext>
              </a:extLst>
            </xdr:cNvPr>
            <xdr:cNvSpPr txBox="1"/>
          </xdr:nvSpPr>
          <xdr:spPr>
            <a:xfrm>
              <a:off x="22018625" y="2092325"/>
              <a:ext cx="1812804" cy="13317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US" sz="800" b="0" i="0">
                  <a:latin typeface="Cambria Math" panose="02040503050406030204" pitchFamily="18" charset="0"/>
                </a:rPr>
                <a:t>𝐸𝐿𝐶𝑅=𝐸𝑃𝐶</a:t>
              </a:r>
              <a:r>
                <a:rPr lang="en-US" sz="800" b="0" i="0">
                  <a:latin typeface="Cambria Math" panose="02040503050406030204" pitchFamily="18" charset="0"/>
                  <a:ea typeface="Cambria Math" panose="02040503050406030204" pitchFamily="18" charset="0"/>
                </a:rPr>
                <a:t>×𝑇𝑊𝐹×〖𝐼𝑈𝑅〗_(𝐿𝑇𝐿 𝑜𝑟 𝐿𝑖𝑓𝑒𝑡𝑖𝑚𝑒)</a:t>
              </a:r>
              <a:endParaRPr lang="en-US" sz="800"/>
            </a:p>
          </xdr:txBody>
        </xdr:sp>
      </mc:Fallback>
    </mc:AlternateContent>
    <xdr:clientData/>
  </xdr:oneCellAnchor>
  <xdr:oneCellAnchor>
    <xdr:from>
      <xdr:col>34</xdr:col>
      <xdr:colOff>66675</xdr:colOff>
      <xdr:row>2</xdr:row>
      <xdr:rowOff>28575</xdr:rowOff>
    </xdr:from>
    <xdr:ext cx="1812804" cy="133178"/>
    <mc:AlternateContent xmlns:mc="http://schemas.openxmlformats.org/markup-compatibility/2006" xmlns:a14="http://schemas.microsoft.com/office/drawing/2010/main">
      <mc:Choice Requires="a14">
        <xdr:sp macro="" textlink="">
          <xdr:nvSpPr>
            <xdr:cNvPr id="33" name="TextBox 32">
              <a:extLst>
                <a:ext uri="{FF2B5EF4-FFF2-40B4-BE49-F238E27FC236}">
                  <a16:creationId xmlns:a16="http://schemas.microsoft.com/office/drawing/2014/main" id="{11979CBE-B9AA-4E69-A955-1D3404856CAC}"/>
                </a:ext>
              </a:extLst>
            </xdr:cNvPr>
            <xdr:cNvSpPr txBox="1"/>
          </xdr:nvSpPr>
          <xdr:spPr>
            <a:xfrm>
              <a:off x="22018625" y="2092325"/>
              <a:ext cx="1812804" cy="13317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n-US" sz="800" b="0" i="1">
                        <a:latin typeface="Cambria Math" panose="02040503050406030204" pitchFamily="18" charset="0"/>
                      </a:rPr>
                      <m:t>𝐸𝐿𝐶𝑅</m:t>
                    </m:r>
                    <m:r>
                      <a:rPr lang="en-US" sz="800" b="0" i="1">
                        <a:latin typeface="Cambria Math" panose="02040503050406030204" pitchFamily="18" charset="0"/>
                      </a:rPr>
                      <m:t>=</m:t>
                    </m:r>
                    <m:r>
                      <a:rPr lang="en-US" sz="800" b="0" i="1">
                        <a:latin typeface="Cambria Math" panose="02040503050406030204" pitchFamily="18" charset="0"/>
                      </a:rPr>
                      <m:t>𝐸𝑃𝐶</m:t>
                    </m:r>
                    <m:r>
                      <a:rPr lang="en-US" sz="800" b="0" i="1">
                        <a:latin typeface="Cambria Math" panose="02040503050406030204" pitchFamily="18" charset="0"/>
                        <a:ea typeface="Cambria Math" panose="02040503050406030204" pitchFamily="18" charset="0"/>
                      </a:rPr>
                      <m:t>×</m:t>
                    </m:r>
                    <m:r>
                      <a:rPr lang="en-US" sz="800" b="0" i="1">
                        <a:latin typeface="Cambria Math" panose="02040503050406030204" pitchFamily="18" charset="0"/>
                        <a:ea typeface="Cambria Math" panose="02040503050406030204" pitchFamily="18" charset="0"/>
                      </a:rPr>
                      <m:t>𝑇𝑊𝐹</m:t>
                    </m:r>
                    <m:r>
                      <a:rPr lang="en-US" sz="800" b="0" i="1">
                        <a:latin typeface="Cambria Math" panose="02040503050406030204" pitchFamily="18" charset="0"/>
                        <a:ea typeface="Cambria Math" panose="02040503050406030204" pitchFamily="18" charset="0"/>
                      </a:rPr>
                      <m:t>×</m:t>
                    </m:r>
                    <m:sSub>
                      <m:sSubPr>
                        <m:ctrlPr>
                          <a:rPr lang="en-US" sz="800" b="0" i="1">
                            <a:latin typeface="Cambria Math" panose="02040503050406030204" pitchFamily="18" charset="0"/>
                            <a:ea typeface="Cambria Math" panose="02040503050406030204" pitchFamily="18" charset="0"/>
                          </a:rPr>
                        </m:ctrlPr>
                      </m:sSubPr>
                      <m:e>
                        <m:r>
                          <a:rPr lang="en-US" sz="800" b="0" i="1">
                            <a:latin typeface="Cambria Math" panose="02040503050406030204" pitchFamily="18" charset="0"/>
                            <a:ea typeface="Cambria Math" panose="02040503050406030204" pitchFamily="18" charset="0"/>
                          </a:rPr>
                          <m:t>𝐼𝑈𝑅</m:t>
                        </m:r>
                      </m:e>
                      <m:sub>
                        <m:r>
                          <a:rPr lang="en-US" sz="800" b="0" i="1">
                            <a:latin typeface="Cambria Math" panose="02040503050406030204" pitchFamily="18" charset="0"/>
                            <a:ea typeface="Cambria Math" panose="02040503050406030204" pitchFamily="18" charset="0"/>
                          </a:rPr>
                          <m:t>𝐿𝑇𝐿</m:t>
                        </m:r>
                        <m:r>
                          <a:rPr lang="en-US" sz="800" b="0" i="1">
                            <a:latin typeface="Cambria Math" panose="02040503050406030204" pitchFamily="18" charset="0"/>
                            <a:ea typeface="Cambria Math" panose="02040503050406030204" pitchFamily="18" charset="0"/>
                          </a:rPr>
                          <m:t> </m:t>
                        </m:r>
                        <m:r>
                          <a:rPr lang="en-US" sz="800" b="0" i="1">
                            <a:latin typeface="Cambria Math" panose="02040503050406030204" pitchFamily="18" charset="0"/>
                            <a:ea typeface="Cambria Math" panose="02040503050406030204" pitchFamily="18" charset="0"/>
                          </a:rPr>
                          <m:t>𝑜𝑟</m:t>
                        </m:r>
                        <m:r>
                          <a:rPr lang="en-US" sz="800" b="0" i="1">
                            <a:latin typeface="Cambria Math" panose="02040503050406030204" pitchFamily="18" charset="0"/>
                            <a:ea typeface="Cambria Math" panose="02040503050406030204" pitchFamily="18" charset="0"/>
                          </a:rPr>
                          <m:t> </m:t>
                        </m:r>
                        <m:r>
                          <a:rPr lang="en-US" sz="800" b="0" i="1">
                            <a:latin typeface="Cambria Math" panose="02040503050406030204" pitchFamily="18" charset="0"/>
                            <a:ea typeface="Cambria Math" panose="02040503050406030204" pitchFamily="18" charset="0"/>
                          </a:rPr>
                          <m:t>𝐿𝑖𝑓𝑒𝑡𝑖𝑚𝑒</m:t>
                        </m:r>
                      </m:sub>
                    </m:sSub>
                  </m:oMath>
                </m:oMathPara>
              </a14:m>
              <a:endParaRPr lang="en-US" sz="800"/>
            </a:p>
          </xdr:txBody>
        </xdr:sp>
      </mc:Choice>
      <mc:Fallback xmlns="">
        <xdr:sp macro="" textlink="">
          <xdr:nvSpPr>
            <xdr:cNvPr id="33" name="TextBox 32">
              <a:extLst>
                <a:ext uri="{FF2B5EF4-FFF2-40B4-BE49-F238E27FC236}">
                  <a16:creationId xmlns:a16="http://schemas.microsoft.com/office/drawing/2014/main" id="{11979CBE-B9AA-4E69-A955-1D3404856CAC}"/>
                </a:ext>
              </a:extLst>
            </xdr:cNvPr>
            <xdr:cNvSpPr txBox="1"/>
          </xdr:nvSpPr>
          <xdr:spPr>
            <a:xfrm>
              <a:off x="22018625" y="2092325"/>
              <a:ext cx="1812804" cy="13317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US" sz="800" b="0" i="0">
                  <a:latin typeface="Cambria Math" panose="02040503050406030204" pitchFamily="18" charset="0"/>
                </a:rPr>
                <a:t>𝐸𝐿𝐶𝑅=𝐸𝑃𝐶</a:t>
              </a:r>
              <a:r>
                <a:rPr lang="en-US" sz="800" b="0" i="0">
                  <a:latin typeface="Cambria Math" panose="02040503050406030204" pitchFamily="18" charset="0"/>
                  <a:ea typeface="Cambria Math" panose="02040503050406030204" pitchFamily="18" charset="0"/>
                </a:rPr>
                <a:t>×𝑇𝑊𝐹×〖𝐼𝑈𝑅〗_(𝐿𝑇𝐿 𝑜𝑟 𝐿𝑖𝑓𝑒𝑡𝑖𝑚𝑒)</a:t>
              </a:r>
              <a:endParaRPr lang="en-US" sz="800"/>
            </a:p>
          </xdr:txBody>
        </xdr:sp>
      </mc:Fallback>
    </mc:AlternateContent>
    <xdr:clientData/>
  </xdr:oneCellAnchor>
  <xdr:oneCellAnchor>
    <xdr:from>
      <xdr:col>28</xdr:col>
      <xdr:colOff>66675</xdr:colOff>
      <xdr:row>2</xdr:row>
      <xdr:rowOff>28575</xdr:rowOff>
    </xdr:from>
    <xdr:ext cx="1812804" cy="133178"/>
    <mc:AlternateContent xmlns:mc="http://schemas.openxmlformats.org/markup-compatibility/2006" xmlns:a14="http://schemas.microsoft.com/office/drawing/2010/main">
      <mc:Choice Requires="a14">
        <xdr:sp macro="" textlink="">
          <xdr:nvSpPr>
            <xdr:cNvPr id="34" name="TextBox 33">
              <a:extLst>
                <a:ext uri="{FF2B5EF4-FFF2-40B4-BE49-F238E27FC236}">
                  <a16:creationId xmlns:a16="http://schemas.microsoft.com/office/drawing/2014/main" id="{C344EE18-96CE-4635-95CA-06A56E57255C}"/>
                </a:ext>
              </a:extLst>
            </xdr:cNvPr>
            <xdr:cNvSpPr txBox="1"/>
          </xdr:nvSpPr>
          <xdr:spPr>
            <a:xfrm>
              <a:off x="17960975" y="2092325"/>
              <a:ext cx="1812804" cy="13317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n-US" sz="800" b="0" i="1">
                        <a:latin typeface="Cambria Math" panose="02040503050406030204" pitchFamily="18" charset="0"/>
                      </a:rPr>
                      <m:t>𝐸𝐿𝐶𝑅</m:t>
                    </m:r>
                    <m:r>
                      <a:rPr lang="en-US" sz="800" b="0" i="1">
                        <a:latin typeface="Cambria Math" panose="02040503050406030204" pitchFamily="18" charset="0"/>
                      </a:rPr>
                      <m:t>=</m:t>
                    </m:r>
                    <m:r>
                      <a:rPr lang="en-US" sz="800" b="0" i="1">
                        <a:latin typeface="Cambria Math" panose="02040503050406030204" pitchFamily="18" charset="0"/>
                      </a:rPr>
                      <m:t>𝐸𝑃𝐶</m:t>
                    </m:r>
                    <m:r>
                      <a:rPr lang="en-US" sz="800" b="0" i="1">
                        <a:latin typeface="Cambria Math" panose="02040503050406030204" pitchFamily="18" charset="0"/>
                        <a:ea typeface="Cambria Math" panose="02040503050406030204" pitchFamily="18" charset="0"/>
                      </a:rPr>
                      <m:t>×</m:t>
                    </m:r>
                    <m:r>
                      <a:rPr lang="en-US" sz="800" b="0" i="1">
                        <a:latin typeface="Cambria Math" panose="02040503050406030204" pitchFamily="18" charset="0"/>
                        <a:ea typeface="Cambria Math" panose="02040503050406030204" pitchFamily="18" charset="0"/>
                      </a:rPr>
                      <m:t>𝑇𝑊𝐹</m:t>
                    </m:r>
                    <m:r>
                      <a:rPr lang="en-US" sz="800" b="0" i="1">
                        <a:latin typeface="Cambria Math" panose="02040503050406030204" pitchFamily="18" charset="0"/>
                        <a:ea typeface="Cambria Math" panose="02040503050406030204" pitchFamily="18" charset="0"/>
                      </a:rPr>
                      <m:t>×</m:t>
                    </m:r>
                    <m:sSub>
                      <m:sSubPr>
                        <m:ctrlPr>
                          <a:rPr lang="en-US" sz="800" b="0" i="1">
                            <a:latin typeface="Cambria Math" panose="02040503050406030204" pitchFamily="18" charset="0"/>
                            <a:ea typeface="Cambria Math" panose="02040503050406030204" pitchFamily="18" charset="0"/>
                          </a:rPr>
                        </m:ctrlPr>
                      </m:sSubPr>
                      <m:e>
                        <m:r>
                          <a:rPr lang="en-US" sz="800" b="0" i="1">
                            <a:latin typeface="Cambria Math" panose="02040503050406030204" pitchFamily="18" charset="0"/>
                            <a:ea typeface="Cambria Math" panose="02040503050406030204" pitchFamily="18" charset="0"/>
                          </a:rPr>
                          <m:t>𝐼𝑈𝑅</m:t>
                        </m:r>
                      </m:e>
                      <m:sub>
                        <m:r>
                          <a:rPr lang="en-US" sz="800" b="0" i="1">
                            <a:latin typeface="Cambria Math" panose="02040503050406030204" pitchFamily="18" charset="0"/>
                            <a:ea typeface="Cambria Math" panose="02040503050406030204" pitchFamily="18" charset="0"/>
                          </a:rPr>
                          <m:t>𝐿𝑇𝐿</m:t>
                        </m:r>
                        <m:r>
                          <a:rPr lang="en-US" sz="800" b="0" i="1">
                            <a:latin typeface="Cambria Math" panose="02040503050406030204" pitchFamily="18" charset="0"/>
                            <a:ea typeface="Cambria Math" panose="02040503050406030204" pitchFamily="18" charset="0"/>
                          </a:rPr>
                          <m:t> </m:t>
                        </m:r>
                        <m:r>
                          <a:rPr lang="en-US" sz="800" b="0" i="1">
                            <a:latin typeface="Cambria Math" panose="02040503050406030204" pitchFamily="18" charset="0"/>
                            <a:ea typeface="Cambria Math" panose="02040503050406030204" pitchFamily="18" charset="0"/>
                          </a:rPr>
                          <m:t>𝑜𝑟</m:t>
                        </m:r>
                        <m:r>
                          <a:rPr lang="en-US" sz="800" b="0" i="1">
                            <a:latin typeface="Cambria Math" panose="02040503050406030204" pitchFamily="18" charset="0"/>
                            <a:ea typeface="Cambria Math" panose="02040503050406030204" pitchFamily="18" charset="0"/>
                          </a:rPr>
                          <m:t> </m:t>
                        </m:r>
                        <m:r>
                          <a:rPr lang="en-US" sz="800" b="0" i="1">
                            <a:latin typeface="Cambria Math" panose="02040503050406030204" pitchFamily="18" charset="0"/>
                            <a:ea typeface="Cambria Math" panose="02040503050406030204" pitchFamily="18" charset="0"/>
                          </a:rPr>
                          <m:t>𝐿𝑖𝑓𝑒𝑡𝑖𝑚𝑒</m:t>
                        </m:r>
                      </m:sub>
                    </m:sSub>
                  </m:oMath>
                </m:oMathPara>
              </a14:m>
              <a:endParaRPr lang="en-US" sz="800"/>
            </a:p>
          </xdr:txBody>
        </xdr:sp>
      </mc:Choice>
      <mc:Fallback xmlns="">
        <xdr:sp macro="" textlink="">
          <xdr:nvSpPr>
            <xdr:cNvPr id="34" name="TextBox 33">
              <a:extLst>
                <a:ext uri="{FF2B5EF4-FFF2-40B4-BE49-F238E27FC236}">
                  <a16:creationId xmlns:a16="http://schemas.microsoft.com/office/drawing/2014/main" id="{C344EE18-96CE-4635-95CA-06A56E57255C}"/>
                </a:ext>
              </a:extLst>
            </xdr:cNvPr>
            <xdr:cNvSpPr txBox="1"/>
          </xdr:nvSpPr>
          <xdr:spPr>
            <a:xfrm>
              <a:off x="17960975" y="2092325"/>
              <a:ext cx="1812804" cy="13317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US" sz="800" b="0" i="0">
                  <a:latin typeface="Cambria Math" panose="02040503050406030204" pitchFamily="18" charset="0"/>
                </a:rPr>
                <a:t>𝐸𝐿𝐶𝑅=𝐸𝑃𝐶</a:t>
              </a:r>
              <a:r>
                <a:rPr lang="en-US" sz="800" b="0" i="0">
                  <a:latin typeface="Cambria Math" panose="02040503050406030204" pitchFamily="18" charset="0"/>
                  <a:ea typeface="Cambria Math" panose="02040503050406030204" pitchFamily="18" charset="0"/>
                </a:rPr>
                <a:t>×𝑇𝑊𝐹×〖𝐼𝑈𝑅〗_(𝐿𝑇𝐿 𝑜𝑟 𝐿𝑖𝑓𝑒𝑡𝑖𝑚𝑒)</a:t>
              </a:r>
              <a:endParaRPr lang="en-US" sz="800"/>
            </a:p>
          </xdr:txBody>
        </xdr:sp>
      </mc:Fallback>
    </mc:AlternateContent>
    <xdr:clientData/>
  </xdr:oneCellAnchor>
  <xdr:oneCellAnchor>
    <xdr:from>
      <xdr:col>31</xdr:col>
      <xdr:colOff>66675</xdr:colOff>
      <xdr:row>2</xdr:row>
      <xdr:rowOff>28575</xdr:rowOff>
    </xdr:from>
    <xdr:ext cx="1812804" cy="133178"/>
    <mc:AlternateContent xmlns:mc="http://schemas.openxmlformats.org/markup-compatibility/2006" xmlns:a14="http://schemas.microsoft.com/office/drawing/2010/main">
      <mc:Choice Requires="a14">
        <xdr:sp macro="" textlink="">
          <xdr:nvSpPr>
            <xdr:cNvPr id="35" name="TextBox 34">
              <a:extLst>
                <a:ext uri="{FF2B5EF4-FFF2-40B4-BE49-F238E27FC236}">
                  <a16:creationId xmlns:a16="http://schemas.microsoft.com/office/drawing/2014/main" id="{DD82DAAE-7C81-4790-9F2A-E6E9F49AF8F4}"/>
                </a:ext>
              </a:extLst>
            </xdr:cNvPr>
            <xdr:cNvSpPr txBox="1"/>
          </xdr:nvSpPr>
          <xdr:spPr>
            <a:xfrm>
              <a:off x="19989800" y="2092325"/>
              <a:ext cx="1812804" cy="13317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n-US" sz="800" b="0" i="1">
                        <a:latin typeface="Cambria Math" panose="02040503050406030204" pitchFamily="18" charset="0"/>
                      </a:rPr>
                      <m:t>𝐸𝐿𝐶𝑅</m:t>
                    </m:r>
                    <m:r>
                      <a:rPr lang="en-US" sz="800" b="0" i="1">
                        <a:latin typeface="Cambria Math" panose="02040503050406030204" pitchFamily="18" charset="0"/>
                      </a:rPr>
                      <m:t>=</m:t>
                    </m:r>
                    <m:r>
                      <a:rPr lang="en-US" sz="800" b="0" i="1">
                        <a:latin typeface="Cambria Math" panose="02040503050406030204" pitchFamily="18" charset="0"/>
                      </a:rPr>
                      <m:t>𝐸𝑃𝐶</m:t>
                    </m:r>
                    <m:r>
                      <a:rPr lang="en-US" sz="800" b="0" i="1">
                        <a:latin typeface="Cambria Math" panose="02040503050406030204" pitchFamily="18" charset="0"/>
                        <a:ea typeface="Cambria Math" panose="02040503050406030204" pitchFamily="18" charset="0"/>
                      </a:rPr>
                      <m:t>×</m:t>
                    </m:r>
                    <m:r>
                      <a:rPr lang="en-US" sz="800" b="0" i="1">
                        <a:latin typeface="Cambria Math" panose="02040503050406030204" pitchFamily="18" charset="0"/>
                        <a:ea typeface="Cambria Math" panose="02040503050406030204" pitchFamily="18" charset="0"/>
                      </a:rPr>
                      <m:t>𝑇𝑊𝐹</m:t>
                    </m:r>
                    <m:r>
                      <a:rPr lang="en-US" sz="800" b="0" i="1">
                        <a:latin typeface="Cambria Math" panose="02040503050406030204" pitchFamily="18" charset="0"/>
                        <a:ea typeface="Cambria Math" panose="02040503050406030204" pitchFamily="18" charset="0"/>
                      </a:rPr>
                      <m:t>×</m:t>
                    </m:r>
                    <m:sSub>
                      <m:sSubPr>
                        <m:ctrlPr>
                          <a:rPr lang="en-US" sz="800" b="0" i="1">
                            <a:latin typeface="Cambria Math" panose="02040503050406030204" pitchFamily="18" charset="0"/>
                            <a:ea typeface="Cambria Math" panose="02040503050406030204" pitchFamily="18" charset="0"/>
                          </a:rPr>
                        </m:ctrlPr>
                      </m:sSubPr>
                      <m:e>
                        <m:r>
                          <a:rPr lang="en-US" sz="800" b="0" i="1">
                            <a:latin typeface="Cambria Math" panose="02040503050406030204" pitchFamily="18" charset="0"/>
                            <a:ea typeface="Cambria Math" panose="02040503050406030204" pitchFamily="18" charset="0"/>
                          </a:rPr>
                          <m:t>𝐼𝑈𝑅</m:t>
                        </m:r>
                      </m:e>
                      <m:sub>
                        <m:r>
                          <a:rPr lang="en-US" sz="800" b="0" i="1">
                            <a:latin typeface="Cambria Math" panose="02040503050406030204" pitchFamily="18" charset="0"/>
                            <a:ea typeface="Cambria Math" panose="02040503050406030204" pitchFamily="18" charset="0"/>
                          </a:rPr>
                          <m:t>𝐿𝑇𝐿</m:t>
                        </m:r>
                        <m:r>
                          <a:rPr lang="en-US" sz="800" b="0" i="1">
                            <a:latin typeface="Cambria Math" panose="02040503050406030204" pitchFamily="18" charset="0"/>
                            <a:ea typeface="Cambria Math" panose="02040503050406030204" pitchFamily="18" charset="0"/>
                          </a:rPr>
                          <m:t> </m:t>
                        </m:r>
                        <m:r>
                          <a:rPr lang="en-US" sz="800" b="0" i="1">
                            <a:latin typeface="Cambria Math" panose="02040503050406030204" pitchFamily="18" charset="0"/>
                            <a:ea typeface="Cambria Math" panose="02040503050406030204" pitchFamily="18" charset="0"/>
                          </a:rPr>
                          <m:t>𝑜𝑟</m:t>
                        </m:r>
                        <m:r>
                          <a:rPr lang="en-US" sz="800" b="0" i="1">
                            <a:latin typeface="Cambria Math" panose="02040503050406030204" pitchFamily="18" charset="0"/>
                            <a:ea typeface="Cambria Math" panose="02040503050406030204" pitchFamily="18" charset="0"/>
                          </a:rPr>
                          <m:t> </m:t>
                        </m:r>
                        <m:r>
                          <a:rPr lang="en-US" sz="800" b="0" i="1">
                            <a:latin typeface="Cambria Math" panose="02040503050406030204" pitchFamily="18" charset="0"/>
                            <a:ea typeface="Cambria Math" panose="02040503050406030204" pitchFamily="18" charset="0"/>
                          </a:rPr>
                          <m:t>𝐿𝑖𝑓𝑒𝑡𝑖𝑚𝑒</m:t>
                        </m:r>
                      </m:sub>
                    </m:sSub>
                  </m:oMath>
                </m:oMathPara>
              </a14:m>
              <a:endParaRPr lang="en-US" sz="800"/>
            </a:p>
          </xdr:txBody>
        </xdr:sp>
      </mc:Choice>
      <mc:Fallback xmlns="">
        <xdr:sp macro="" textlink="">
          <xdr:nvSpPr>
            <xdr:cNvPr id="35" name="TextBox 34">
              <a:extLst>
                <a:ext uri="{FF2B5EF4-FFF2-40B4-BE49-F238E27FC236}">
                  <a16:creationId xmlns:a16="http://schemas.microsoft.com/office/drawing/2014/main" id="{DD82DAAE-7C81-4790-9F2A-E6E9F49AF8F4}"/>
                </a:ext>
              </a:extLst>
            </xdr:cNvPr>
            <xdr:cNvSpPr txBox="1"/>
          </xdr:nvSpPr>
          <xdr:spPr>
            <a:xfrm>
              <a:off x="19989800" y="2092325"/>
              <a:ext cx="1812804" cy="13317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US" sz="800" b="0" i="0">
                  <a:latin typeface="Cambria Math" panose="02040503050406030204" pitchFamily="18" charset="0"/>
                </a:rPr>
                <a:t>𝐸𝐿𝐶𝑅=𝐸𝑃𝐶</a:t>
              </a:r>
              <a:r>
                <a:rPr lang="en-US" sz="800" b="0" i="0">
                  <a:latin typeface="Cambria Math" panose="02040503050406030204" pitchFamily="18" charset="0"/>
                  <a:ea typeface="Cambria Math" panose="02040503050406030204" pitchFamily="18" charset="0"/>
                </a:rPr>
                <a:t>×𝑇𝑊𝐹×〖𝐼𝑈𝑅〗_(𝐿𝑇𝐿 𝑜𝑟 𝐿𝑖𝑓𝑒𝑡𝑖𝑚𝑒)</a:t>
              </a:r>
              <a:endParaRPr lang="en-US" sz="800"/>
            </a:p>
          </xdr:txBody>
        </xdr:sp>
      </mc:Fallback>
    </mc:AlternateContent>
    <xdr:clientData/>
  </xdr:oneCellAnchor>
  <xdr:oneCellAnchor>
    <xdr:from>
      <xdr:col>34</xdr:col>
      <xdr:colOff>66675</xdr:colOff>
      <xdr:row>2</xdr:row>
      <xdr:rowOff>28575</xdr:rowOff>
    </xdr:from>
    <xdr:ext cx="1812804" cy="133178"/>
    <mc:AlternateContent xmlns:mc="http://schemas.openxmlformats.org/markup-compatibility/2006" xmlns:a14="http://schemas.microsoft.com/office/drawing/2010/main">
      <mc:Choice Requires="a14">
        <xdr:sp macro="" textlink="">
          <xdr:nvSpPr>
            <xdr:cNvPr id="36" name="TextBox 35">
              <a:extLst>
                <a:ext uri="{FF2B5EF4-FFF2-40B4-BE49-F238E27FC236}">
                  <a16:creationId xmlns:a16="http://schemas.microsoft.com/office/drawing/2014/main" id="{6363E647-7735-42D3-BD75-148FE46B1E07}"/>
                </a:ext>
              </a:extLst>
            </xdr:cNvPr>
            <xdr:cNvSpPr txBox="1"/>
          </xdr:nvSpPr>
          <xdr:spPr>
            <a:xfrm>
              <a:off x="22018625" y="2092325"/>
              <a:ext cx="1812804" cy="13317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n-US" sz="800" b="0" i="1">
                        <a:latin typeface="Cambria Math" panose="02040503050406030204" pitchFamily="18" charset="0"/>
                      </a:rPr>
                      <m:t>𝐸𝐿𝐶𝑅</m:t>
                    </m:r>
                    <m:r>
                      <a:rPr lang="en-US" sz="800" b="0" i="1">
                        <a:latin typeface="Cambria Math" panose="02040503050406030204" pitchFamily="18" charset="0"/>
                      </a:rPr>
                      <m:t>=</m:t>
                    </m:r>
                    <m:r>
                      <a:rPr lang="en-US" sz="800" b="0" i="1">
                        <a:latin typeface="Cambria Math" panose="02040503050406030204" pitchFamily="18" charset="0"/>
                      </a:rPr>
                      <m:t>𝐸𝑃𝐶</m:t>
                    </m:r>
                    <m:r>
                      <a:rPr lang="en-US" sz="800" b="0" i="1">
                        <a:latin typeface="Cambria Math" panose="02040503050406030204" pitchFamily="18" charset="0"/>
                        <a:ea typeface="Cambria Math" panose="02040503050406030204" pitchFamily="18" charset="0"/>
                      </a:rPr>
                      <m:t>×</m:t>
                    </m:r>
                    <m:r>
                      <a:rPr lang="en-US" sz="800" b="0" i="1">
                        <a:latin typeface="Cambria Math" panose="02040503050406030204" pitchFamily="18" charset="0"/>
                        <a:ea typeface="Cambria Math" panose="02040503050406030204" pitchFamily="18" charset="0"/>
                      </a:rPr>
                      <m:t>𝑇𝑊𝐹</m:t>
                    </m:r>
                    <m:r>
                      <a:rPr lang="en-US" sz="800" b="0" i="1">
                        <a:latin typeface="Cambria Math" panose="02040503050406030204" pitchFamily="18" charset="0"/>
                        <a:ea typeface="Cambria Math" panose="02040503050406030204" pitchFamily="18" charset="0"/>
                      </a:rPr>
                      <m:t>×</m:t>
                    </m:r>
                    <m:sSub>
                      <m:sSubPr>
                        <m:ctrlPr>
                          <a:rPr lang="en-US" sz="800" b="0" i="1">
                            <a:latin typeface="Cambria Math" panose="02040503050406030204" pitchFamily="18" charset="0"/>
                            <a:ea typeface="Cambria Math" panose="02040503050406030204" pitchFamily="18" charset="0"/>
                          </a:rPr>
                        </m:ctrlPr>
                      </m:sSubPr>
                      <m:e>
                        <m:r>
                          <a:rPr lang="en-US" sz="800" b="0" i="1">
                            <a:latin typeface="Cambria Math" panose="02040503050406030204" pitchFamily="18" charset="0"/>
                            <a:ea typeface="Cambria Math" panose="02040503050406030204" pitchFamily="18" charset="0"/>
                          </a:rPr>
                          <m:t>𝐼𝑈𝑅</m:t>
                        </m:r>
                      </m:e>
                      <m:sub>
                        <m:r>
                          <a:rPr lang="en-US" sz="800" b="0" i="1">
                            <a:latin typeface="Cambria Math" panose="02040503050406030204" pitchFamily="18" charset="0"/>
                            <a:ea typeface="Cambria Math" panose="02040503050406030204" pitchFamily="18" charset="0"/>
                          </a:rPr>
                          <m:t>𝐿𝑇𝐿</m:t>
                        </m:r>
                        <m:r>
                          <a:rPr lang="en-US" sz="800" b="0" i="1">
                            <a:latin typeface="Cambria Math" panose="02040503050406030204" pitchFamily="18" charset="0"/>
                            <a:ea typeface="Cambria Math" panose="02040503050406030204" pitchFamily="18" charset="0"/>
                          </a:rPr>
                          <m:t> </m:t>
                        </m:r>
                        <m:r>
                          <a:rPr lang="en-US" sz="800" b="0" i="1">
                            <a:latin typeface="Cambria Math" panose="02040503050406030204" pitchFamily="18" charset="0"/>
                            <a:ea typeface="Cambria Math" panose="02040503050406030204" pitchFamily="18" charset="0"/>
                          </a:rPr>
                          <m:t>𝑜𝑟</m:t>
                        </m:r>
                        <m:r>
                          <a:rPr lang="en-US" sz="800" b="0" i="1">
                            <a:latin typeface="Cambria Math" panose="02040503050406030204" pitchFamily="18" charset="0"/>
                            <a:ea typeface="Cambria Math" panose="02040503050406030204" pitchFamily="18" charset="0"/>
                          </a:rPr>
                          <m:t> </m:t>
                        </m:r>
                        <m:r>
                          <a:rPr lang="en-US" sz="800" b="0" i="1">
                            <a:latin typeface="Cambria Math" panose="02040503050406030204" pitchFamily="18" charset="0"/>
                            <a:ea typeface="Cambria Math" panose="02040503050406030204" pitchFamily="18" charset="0"/>
                          </a:rPr>
                          <m:t>𝐿𝑖𝑓𝑒𝑡𝑖𝑚𝑒</m:t>
                        </m:r>
                      </m:sub>
                    </m:sSub>
                  </m:oMath>
                </m:oMathPara>
              </a14:m>
              <a:endParaRPr lang="en-US" sz="800"/>
            </a:p>
          </xdr:txBody>
        </xdr:sp>
      </mc:Choice>
      <mc:Fallback xmlns="">
        <xdr:sp macro="" textlink="">
          <xdr:nvSpPr>
            <xdr:cNvPr id="36" name="TextBox 35">
              <a:extLst>
                <a:ext uri="{FF2B5EF4-FFF2-40B4-BE49-F238E27FC236}">
                  <a16:creationId xmlns:a16="http://schemas.microsoft.com/office/drawing/2014/main" id="{6363E647-7735-42D3-BD75-148FE46B1E07}"/>
                </a:ext>
              </a:extLst>
            </xdr:cNvPr>
            <xdr:cNvSpPr txBox="1"/>
          </xdr:nvSpPr>
          <xdr:spPr>
            <a:xfrm>
              <a:off x="22018625" y="2092325"/>
              <a:ext cx="1812804" cy="13317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US" sz="800" b="0" i="0">
                  <a:latin typeface="Cambria Math" panose="02040503050406030204" pitchFamily="18" charset="0"/>
                </a:rPr>
                <a:t>𝐸𝐿𝐶𝑅=𝐸𝑃𝐶</a:t>
              </a:r>
              <a:r>
                <a:rPr lang="en-US" sz="800" b="0" i="0">
                  <a:latin typeface="Cambria Math" panose="02040503050406030204" pitchFamily="18" charset="0"/>
                  <a:ea typeface="Cambria Math" panose="02040503050406030204" pitchFamily="18" charset="0"/>
                </a:rPr>
                <a:t>×𝑇𝑊𝐹×〖𝐼𝑈𝑅〗_(𝐿𝑇𝐿 𝑜𝑟 𝐿𝑖𝑓𝑒𝑡𝑖𝑚𝑒)</a:t>
              </a:r>
              <a:endParaRPr lang="en-US" sz="800"/>
            </a:p>
          </xdr:txBody>
        </xdr:sp>
      </mc:Fallback>
    </mc:AlternateContent>
    <xdr:clientData/>
  </xdr:oneCellAnchor>
  <xdr:oneCellAnchor>
    <xdr:from>
      <xdr:col>34</xdr:col>
      <xdr:colOff>66675</xdr:colOff>
      <xdr:row>2</xdr:row>
      <xdr:rowOff>28575</xdr:rowOff>
    </xdr:from>
    <xdr:ext cx="1812804" cy="133178"/>
    <mc:AlternateContent xmlns:mc="http://schemas.openxmlformats.org/markup-compatibility/2006" xmlns:a14="http://schemas.microsoft.com/office/drawing/2010/main">
      <mc:Choice Requires="a14">
        <xdr:sp macro="" textlink="">
          <xdr:nvSpPr>
            <xdr:cNvPr id="37" name="TextBox 36">
              <a:extLst>
                <a:ext uri="{FF2B5EF4-FFF2-40B4-BE49-F238E27FC236}">
                  <a16:creationId xmlns:a16="http://schemas.microsoft.com/office/drawing/2014/main" id="{00E58728-CA56-49A5-88C7-58CC8631825B}"/>
                </a:ext>
              </a:extLst>
            </xdr:cNvPr>
            <xdr:cNvSpPr txBox="1"/>
          </xdr:nvSpPr>
          <xdr:spPr>
            <a:xfrm>
              <a:off x="22018625" y="2092325"/>
              <a:ext cx="1812804" cy="13317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n-US" sz="800" b="0" i="1">
                        <a:latin typeface="Cambria Math" panose="02040503050406030204" pitchFamily="18" charset="0"/>
                      </a:rPr>
                      <m:t>𝐸𝐿𝐶𝑅</m:t>
                    </m:r>
                    <m:r>
                      <a:rPr lang="en-US" sz="800" b="0" i="1">
                        <a:latin typeface="Cambria Math" panose="02040503050406030204" pitchFamily="18" charset="0"/>
                      </a:rPr>
                      <m:t>=</m:t>
                    </m:r>
                    <m:r>
                      <a:rPr lang="en-US" sz="800" b="0" i="1">
                        <a:latin typeface="Cambria Math" panose="02040503050406030204" pitchFamily="18" charset="0"/>
                      </a:rPr>
                      <m:t>𝐸𝑃𝐶</m:t>
                    </m:r>
                    <m:r>
                      <a:rPr lang="en-US" sz="800" b="0" i="1">
                        <a:latin typeface="Cambria Math" panose="02040503050406030204" pitchFamily="18" charset="0"/>
                        <a:ea typeface="Cambria Math" panose="02040503050406030204" pitchFamily="18" charset="0"/>
                      </a:rPr>
                      <m:t>×</m:t>
                    </m:r>
                    <m:r>
                      <a:rPr lang="en-US" sz="800" b="0" i="1">
                        <a:latin typeface="Cambria Math" panose="02040503050406030204" pitchFamily="18" charset="0"/>
                        <a:ea typeface="Cambria Math" panose="02040503050406030204" pitchFamily="18" charset="0"/>
                      </a:rPr>
                      <m:t>𝑇𝑊𝐹</m:t>
                    </m:r>
                    <m:r>
                      <a:rPr lang="en-US" sz="800" b="0" i="1">
                        <a:latin typeface="Cambria Math" panose="02040503050406030204" pitchFamily="18" charset="0"/>
                        <a:ea typeface="Cambria Math" panose="02040503050406030204" pitchFamily="18" charset="0"/>
                      </a:rPr>
                      <m:t>×</m:t>
                    </m:r>
                    <m:sSub>
                      <m:sSubPr>
                        <m:ctrlPr>
                          <a:rPr lang="en-US" sz="800" b="0" i="1">
                            <a:latin typeface="Cambria Math" panose="02040503050406030204" pitchFamily="18" charset="0"/>
                            <a:ea typeface="Cambria Math" panose="02040503050406030204" pitchFamily="18" charset="0"/>
                          </a:rPr>
                        </m:ctrlPr>
                      </m:sSubPr>
                      <m:e>
                        <m:r>
                          <a:rPr lang="en-US" sz="800" b="0" i="1">
                            <a:latin typeface="Cambria Math" panose="02040503050406030204" pitchFamily="18" charset="0"/>
                            <a:ea typeface="Cambria Math" panose="02040503050406030204" pitchFamily="18" charset="0"/>
                          </a:rPr>
                          <m:t>𝐼𝑈𝑅</m:t>
                        </m:r>
                      </m:e>
                      <m:sub>
                        <m:r>
                          <a:rPr lang="en-US" sz="800" b="0" i="1">
                            <a:latin typeface="Cambria Math" panose="02040503050406030204" pitchFamily="18" charset="0"/>
                            <a:ea typeface="Cambria Math" panose="02040503050406030204" pitchFamily="18" charset="0"/>
                          </a:rPr>
                          <m:t>𝐿𝑇𝐿</m:t>
                        </m:r>
                        <m:r>
                          <a:rPr lang="en-US" sz="800" b="0" i="1">
                            <a:latin typeface="Cambria Math" panose="02040503050406030204" pitchFamily="18" charset="0"/>
                            <a:ea typeface="Cambria Math" panose="02040503050406030204" pitchFamily="18" charset="0"/>
                          </a:rPr>
                          <m:t> </m:t>
                        </m:r>
                        <m:r>
                          <a:rPr lang="en-US" sz="800" b="0" i="1">
                            <a:latin typeface="Cambria Math" panose="02040503050406030204" pitchFamily="18" charset="0"/>
                            <a:ea typeface="Cambria Math" panose="02040503050406030204" pitchFamily="18" charset="0"/>
                          </a:rPr>
                          <m:t>𝑜𝑟</m:t>
                        </m:r>
                        <m:r>
                          <a:rPr lang="en-US" sz="800" b="0" i="1">
                            <a:latin typeface="Cambria Math" panose="02040503050406030204" pitchFamily="18" charset="0"/>
                            <a:ea typeface="Cambria Math" panose="02040503050406030204" pitchFamily="18" charset="0"/>
                          </a:rPr>
                          <m:t> </m:t>
                        </m:r>
                        <m:r>
                          <a:rPr lang="en-US" sz="800" b="0" i="1">
                            <a:latin typeface="Cambria Math" panose="02040503050406030204" pitchFamily="18" charset="0"/>
                            <a:ea typeface="Cambria Math" panose="02040503050406030204" pitchFamily="18" charset="0"/>
                          </a:rPr>
                          <m:t>𝐿𝑖𝑓𝑒𝑡𝑖𝑚𝑒</m:t>
                        </m:r>
                      </m:sub>
                    </m:sSub>
                  </m:oMath>
                </m:oMathPara>
              </a14:m>
              <a:endParaRPr lang="en-US" sz="800"/>
            </a:p>
          </xdr:txBody>
        </xdr:sp>
      </mc:Choice>
      <mc:Fallback xmlns="">
        <xdr:sp macro="" textlink="">
          <xdr:nvSpPr>
            <xdr:cNvPr id="37" name="TextBox 36">
              <a:extLst>
                <a:ext uri="{FF2B5EF4-FFF2-40B4-BE49-F238E27FC236}">
                  <a16:creationId xmlns:a16="http://schemas.microsoft.com/office/drawing/2014/main" id="{00E58728-CA56-49A5-88C7-58CC8631825B}"/>
                </a:ext>
              </a:extLst>
            </xdr:cNvPr>
            <xdr:cNvSpPr txBox="1"/>
          </xdr:nvSpPr>
          <xdr:spPr>
            <a:xfrm>
              <a:off x="22018625" y="2092325"/>
              <a:ext cx="1812804" cy="13317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US" sz="800" b="0" i="0">
                  <a:latin typeface="Cambria Math" panose="02040503050406030204" pitchFamily="18" charset="0"/>
                </a:rPr>
                <a:t>𝐸𝐿𝐶𝑅=𝐸𝑃𝐶</a:t>
              </a:r>
              <a:r>
                <a:rPr lang="en-US" sz="800" b="0" i="0">
                  <a:latin typeface="Cambria Math" panose="02040503050406030204" pitchFamily="18" charset="0"/>
                  <a:ea typeface="Cambria Math" panose="02040503050406030204" pitchFamily="18" charset="0"/>
                </a:rPr>
                <a:t>×𝑇𝑊𝐹×〖𝐼𝑈𝑅〗_(𝐿𝑇𝐿 𝑜𝑟 𝐿𝑖𝑓𝑒𝑡𝑖𝑚𝑒)</a:t>
              </a:r>
              <a:endParaRPr lang="en-US" sz="800"/>
            </a:p>
          </xdr:txBody>
        </xdr:sp>
      </mc:Fallback>
    </mc:AlternateContent>
    <xdr:clientData/>
  </xdr:oneCellAnchor>
</xdr:wsDr>
</file>

<file path=xl/drawings/drawing4.xml><?xml version="1.0" encoding="utf-8"?>
<xdr:wsDr xmlns:xdr="http://schemas.openxmlformats.org/drawingml/2006/spreadsheetDrawing" xmlns:a="http://schemas.openxmlformats.org/drawingml/2006/main">
  <xdr:oneCellAnchor>
    <xdr:from>
      <xdr:col>0</xdr:col>
      <xdr:colOff>47625</xdr:colOff>
      <xdr:row>33</xdr:row>
      <xdr:rowOff>85725</xdr:rowOff>
    </xdr:from>
    <xdr:ext cx="7175867" cy="2801857"/>
    <xdr:pic>
      <xdr:nvPicPr>
        <xdr:cNvPr id="2" name="Picture 1">
          <a:extLst>
            <a:ext uri="{FF2B5EF4-FFF2-40B4-BE49-F238E27FC236}">
              <a16:creationId xmlns:a16="http://schemas.microsoft.com/office/drawing/2014/main" id="{D16C381D-8361-40E2-801C-F88D9A76F0F5}"/>
            </a:ext>
          </a:extLst>
        </xdr:cNvPr>
        <xdr:cNvPicPr>
          <a:picLocks noChangeAspect="1"/>
        </xdr:cNvPicPr>
      </xdr:nvPicPr>
      <xdr:blipFill>
        <a:blip xmlns:r="http://schemas.openxmlformats.org/officeDocument/2006/relationships" r:embed="rId1"/>
        <a:stretch>
          <a:fillRect/>
        </a:stretch>
      </xdr:blipFill>
      <xdr:spPr>
        <a:xfrm>
          <a:off x="44450" y="16084550"/>
          <a:ext cx="7175867" cy="2801857"/>
        </a:xfrm>
        <a:prstGeom prst="rect">
          <a:avLst/>
        </a:prstGeom>
      </xdr:spPr>
    </xdr:pic>
    <xdr:clientData/>
  </xdr:oneCellAnchor>
  <xdr:oneCellAnchor>
    <xdr:from>
      <xdr:col>8</xdr:col>
      <xdr:colOff>352425</xdr:colOff>
      <xdr:row>32</xdr:row>
      <xdr:rowOff>29634</xdr:rowOff>
    </xdr:from>
    <xdr:ext cx="6290454" cy="4006153"/>
    <xdr:pic>
      <xdr:nvPicPr>
        <xdr:cNvPr id="3" name="Picture 2">
          <a:extLst>
            <a:ext uri="{FF2B5EF4-FFF2-40B4-BE49-F238E27FC236}">
              <a16:creationId xmlns:a16="http://schemas.microsoft.com/office/drawing/2014/main" id="{DD045527-3F83-46B5-A3EA-27CA7F529641}"/>
            </a:ext>
          </a:extLst>
        </xdr:cNvPr>
        <xdr:cNvPicPr>
          <a:picLocks noChangeAspect="1"/>
        </xdr:cNvPicPr>
      </xdr:nvPicPr>
      <xdr:blipFill>
        <a:blip xmlns:r="http://schemas.openxmlformats.org/officeDocument/2006/relationships" r:embed="rId2"/>
        <a:stretch>
          <a:fillRect/>
        </a:stretch>
      </xdr:blipFill>
      <xdr:spPr>
        <a:xfrm>
          <a:off x="7912100" y="15828434"/>
          <a:ext cx="6290454" cy="4006153"/>
        </a:xfrm>
        <a:prstGeom prst="rect">
          <a:avLst/>
        </a:prstGeom>
      </xdr:spPr>
    </xdr:pic>
    <xdr:clientData/>
  </xdr:oneCellAnchor>
  <xdr:oneCellAnchor>
    <xdr:from>
      <xdr:col>0</xdr:col>
      <xdr:colOff>215901</xdr:colOff>
      <xdr:row>83</xdr:row>
      <xdr:rowOff>38100</xdr:rowOff>
    </xdr:from>
    <xdr:ext cx="5938122" cy="2969334"/>
    <xdr:pic>
      <xdr:nvPicPr>
        <xdr:cNvPr id="4" name="Picture 3">
          <a:extLst>
            <a:ext uri="{FF2B5EF4-FFF2-40B4-BE49-F238E27FC236}">
              <a16:creationId xmlns:a16="http://schemas.microsoft.com/office/drawing/2014/main" id="{7CEA2D60-9AC5-43B9-ACE8-EF4F661C5A97}"/>
            </a:ext>
          </a:extLst>
        </xdr:cNvPr>
        <xdr:cNvPicPr>
          <a:picLocks noChangeAspect="1"/>
        </xdr:cNvPicPr>
      </xdr:nvPicPr>
      <xdr:blipFill>
        <a:blip xmlns:r="http://schemas.openxmlformats.org/officeDocument/2006/relationships" r:embed="rId3"/>
        <a:stretch>
          <a:fillRect/>
        </a:stretch>
      </xdr:blipFill>
      <xdr:spPr>
        <a:xfrm>
          <a:off x="219076" y="25088850"/>
          <a:ext cx="5938122" cy="2969334"/>
        </a:xfrm>
        <a:prstGeom prst="rect">
          <a:avLst/>
        </a:prstGeom>
      </xdr:spPr>
    </xdr:pic>
    <xdr:clientData/>
  </xdr:oneCellAnchor>
  <xdr:oneCellAnchor>
    <xdr:from>
      <xdr:col>0</xdr:col>
      <xdr:colOff>209550</xdr:colOff>
      <xdr:row>51</xdr:row>
      <xdr:rowOff>114300</xdr:rowOff>
    </xdr:from>
    <xdr:ext cx="4939647" cy="1971324"/>
    <xdr:pic>
      <xdr:nvPicPr>
        <xdr:cNvPr id="5" name="Picture 4">
          <a:extLst>
            <a:ext uri="{FF2B5EF4-FFF2-40B4-BE49-F238E27FC236}">
              <a16:creationId xmlns:a16="http://schemas.microsoft.com/office/drawing/2014/main" id="{CE4A8546-3DCF-46FC-871B-EA856CF1E11F}"/>
            </a:ext>
          </a:extLst>
        </xdr:cNvPr>
        <xdr:cNvPicPr>
          <a:picLocks noChangeAspect="1"/>
        </xdr:cNvPicPr>
      </xdr:nvPicPr>
      <xdr:blipFill>
        <a:blip xmlns:r="http://schemas.openxmlformats.org/officeDocument/2006/relationships" r:embed="rId4"/>
        <a:stretch>
          <a:fillRect/>
        </a:stretch>
      </xdr:blipFill>
      <xdr:spPr>
        <a:xfrm>
          <a:off x="209550" y="19373850"/>
          <a:ext cx="4939647" cy="1971324"/>
        </a:xfrm>
        <a:prstGeom prst="rect">
          <a:avLst/>
        </a:prstGeom>
      </xdr:spPr>
    </xdr:pic>
    <xdr:clientData/>
  </xdr:oneCellAnchor>
  <xdr:oneCellAnchor>
    <xdr:from>
      <xdr:col>0</xdr:col>
      <xdr:colOff>320675</xdr:colOff>
      <xdr:row>65</xdr:row>
      <xdr:rowOff>131789</xdr:rowOff>
    </xdr:from>
    <xdr:ext cx="5816146" cy="3008996"/>
    <xdr:pic>
      <xdr:nvPicPr>
        <xdr:cNvPr id="6" name="Picture 5">
          <a:extLst>
            <a:ext uri="{FF2B5EF4-FFF2-40B4-BE49-F238E27FC236}">
              <a16:creationId xmlns:a16="http://schemas.microsoft.com/office/drawing/2014/main" id="{53E7C03D-07B4-41A2-8B3F-6F00CA58E26B}"/>
            </a:ext>
          </a:extLst>
        </xdr:cNvPr>
        <xdr:cNvPicPr>
          <a:picLocks noChangeAspect="1"/>
        </xdr:cNvPicPr>
      </xdr:nvPicPr>
      <xdr:blipFill>
        <a:blip xmlns:r="http://schemas.openxmlformats.org/officeDocument/2006/relationships" r:embed="rId5"/>
        <a:stretch>
          <a:fillRect/>
        </a:stretch>
      </xdr:blipFill>
      <xdr:spPr>
        <a:xfrm>
          <a:off x="320675" y="21924989"/>
          <a:ext cx="5816146" cy="3008996"/>
        </a:xfrm>
        <a:prstGeom prst="rect">
          <a:avLst/>
        </a:prstGeom>
      </xdr:spPr>
    </xdr:pic>
    <xdr:clientData/>
  </xdr:oneCellAnchor>
  <xdr:oneCellAnchor>
    <xdr:from>
      <xdr:col>0</xdr:col>
      <xdr:colOff>0</xdr:colOff>
      <xdr:row>102</xdr:row>
      <xdr:rowOff>0</xdr:rowOff>
    </xdr:from>
    <xdr:ext cx="4501474" cy="2122826"/>
    <xdr:pic>
      <xdr:nvPicPr>
        <xdr:cNvPr id="7" name="Picture 6">
          <a:extLst>
            <a:ext uri="{FF2B5EF4-FFF2-40B4-BE49-F238E27FC236}">
              <a16:creationId xmlns:a16="http://schemas.microsoft.com/office/drawing/2014/main" id="{961B7B0B-A4FA-4CAE-890F-5E1A9DF0CCF7}"/>
            </a:ext>
          </a:extLst>
        </xdr:cNvPr>
        <xdr:cNvPicPr>
          <a:picLocks noChangeAspect="1"/>
        </xdr:cNvPicPr>
      </xdr:nvPicPr>
      <xdr:blipFill>
        <a:blip xmlns:r="http://schemas.openxmlformats.org/officeDocument/2006/relationships" r:embed="rId6"/>
        <a:stretch>
          <a:fillRect/>
        </a:stretch>
      </xdr:blipFill>
      <xdr:spPr>
        <a:xfrm>
          <a:off x="0" y="28489275"/>
          <a:ext cx="4501474" cy="2122826"/>
        </a:xfrm>
        <a:prstGeom prst="rect">
          <a:avLst/>
        </a:prstGeom>
      </xdr:spPr>
    </xdr:pic>
    <xdr:clientData/>
  </xdr:oneCellAnchor>
  <xdr:oneCellAnchor>
    <xdr:from>
      <xdr:col>0</xdr:col>
      <xdr:colOff>0</xdr:colOff>
      <xdr:row>118</xdr:row>
      <xdr:rowOff>0</xdr:rowOff>
    </xdr:from>
    <xdr:ext cx="4507825" cy="2218082"/>
    <xdr:pic>
      <xdr:nvPicPr>
        <xdr:cNvPr id="8" name="Picture 7">
          <a:extLst>
            <a:ext uri="{FF2B5EF4-FFF2-40B4-BE49-F238E27FC236}">
              <a16:creationId xmlns:a16="http://schemas.microsoft.com/office/drawing/2014/main" id="{8A77E430-C428-40FB-84CF-CB22842407DF}"/>
            </a:ext>
          </a:extLst>
        </xdr:cNvPr>
        <xdr:cNvPicPr>
          <a:picLocks noChangeAspect="1"/>
        </xdr:cNvPicPr>
      </xdr:nvPicPr>
      <xdr:blipFill>
        <a:blip xmlns:r="http://schemas.openxmlformats.org/officeDocument/2006/relationships" r:embed="rId7"/>
        <a:stretch>
          <a:fillRect/>
        </a:stretch>
      </xdr:blipFill>
      <xdr:spPr>
        <a:xfrm>
          <a:off x="0" y="31384875"/>
          <a:ext cx="4507825" cy="2218082"/>
        </a:xfrm>
        <a:prstGeom prst="rect">
          <a:avLst/>
        </a:prstGeom>
      </xdr:spPr>
    </xdr:pic>
    <xdr:clientData/>
  </xdr:oneCellAnchor>
  <xdr:oneCellAnchor>
    <xdr:from>
      <xdr:col>0</xdr:col>
      <xdr:colOff>0</xdr:colOff>
      <xdr:row>132</xdr:row>
      <xdr:rowOff>0</xdr:rowOff>
    </xdr:from>
    <xdr:ext cx="4545926" cy="1754053"/>
    <xdr:pic>
      <xdr:nvPicPr>
        <xdr:cNvPr id="9" name="Picture 8">
          <a:extLst>
            <a:ext uri="{FF2B5EF4-FFF2-40B4-BE49-F238E27FC236}">
              <a16:creationId xmlns:a16="http://schemas.microsoft.com/office/drawing/2014/main" id="{75D2CC4C-E24F-48F6-9370-BDBD261FB9D6}"/>
            </a:ext>
          </a:extLst>
        </xdr:cNvPr>
        <xdr:cNvPicPr>
          <a:picLocks noChangeAspect="1"/>
        </xdr:cNvPicPr>
      </xdr:nvPicPr>
      <xdr:blipFill>
        <a:blip xmlns:r="http://schemas.openxmlformats.org/officeDocument/2006/relationships" r:embed="rId8"/>
        <a:stretch>
          <a:fillRect/>
        </a:stretch>
      </xdr:blipFill>
      <xdr:spPr>
        <a:xfrm>
          <a:off x="0" y="33918525"/>
          <a:ext cx="4545926" cy="1754053"/>
        </a:xfrm>
        <a:prstGeom prst="rect">
          <a:avLst/>
        </a:prstGeom>
      </xdr:spPr>
    </xdr:pic>
    <xdr:clientData/>
  </xdr:oneCellAnchor>
  <xdr:oneCellAnchor>
    <xdr:from>
      <xdr:col>0</xdr:col>
      <xdr:colOff>0</xdr:colOff>
      <xdr:row>143</xdr:row>
      <xdr:rowOff>0</xdr:rowOff>
    </xdr:from>
    <xdr:ext cx="4545927" cy="2682109"/>
    <xdr:pic>
      <xdr:nvPicPr>
        <xdr:cNvPr id="10" name="Picture 9">
          <a:extLst>
            <a:ext uri="{FF2B5EF4-FFF2-40B4-BE49-F238E27FC236}">
              <a16:creationId xmlns:a16="http://schemas.microsoft.com/office/drawing/2014/main" id="{B2BE48A3-7232-4B52-906D-41E211CFDE2A}"/>
            </a:ext>
          </a:extLst>
        </xdr:cNvPr>
        <xdr:cNvPicPr>
          <a:picLocks noChangeAspect="1"/>
        </xdr:cNvPicPr>
      </xdr:nvPicPr>
      <xdr:blipFill>
        <a:blip xmlns:r="http://schemas.openxmlformats.org/officeDocument/2006/relationships" r:embed="rId9"/>
        <a:stretch>
          <a:fillRect/>
        </a:stretch>
      </xdr:blipFill>
      <xdr:spPr>
        <a:xfrm>
          <a:off x="0" y="35909250"/>
          <a:ext cx="4545927" cy="2682109"/>
        </a:xfrm>
        <a:prstGeom prst="rect">
          <a:avLst/>
        </a:prstGeom>
      </xdr:spPr>
    </xdr:pic>
    <xdr:clientData/>
  </xdr:oneCellAnchor>
  <xdr:oneCellAnchor>
    <xdr:from>
      <xdr:col>0</xdr:col>
      <xdr:colOff>0</xdr:colOff>
      <xdr:row>161</xdr:row>
      <xdr:rowOff>0</xdr:rowOff>
    </xdr:from>
    <xdr:ext cx="4653882" cy="2356879"/>
    <xdr:pic>
      <xdr:nvPicPr>
        <xdr:cNvPr id="11" name="Picture 10">
          <a:extLst>
            <a:ext uri="{FF2B5EF4-FFF2-40B4-BE49-F238E27FC236}">
              <a16:creationId xmlns:a16="http://schemas.microsoft.com/office/drawing/2014/main" id="{43EB550F-D62A-4426-AD5B-402B128DE417}"/>
            </a:ext>
          </a:extLst>
        </xdr:cNvPr>
        <xdr:cNvPicPr>
          <a:picLocks noChangeAspect="1"/>
        </xdr:cNvPicPr>
      </xdr:nvPicPr>
      <xdr:blipFill>
        <a:blip xmlns:r="http://schemas.openxmlformats.org/officeDocument/2006/relationships" r:embed="rId10"/>
        <a:stretch>
          <a:fillRect/>
        </a:stretch>
      </xdr:blipFill>
      <xdr:spPr>
        <a:xfrm>
          <a:off x="0" y="39166800"/>
          <a:ext cx="4653882" cy="2356879"/>
        </a:xfrm>
        <a:prstGeom prst="rect">
          <a:avLst/>
        </a:prstGeom>
      </xdr:spPr>
    </xdr:pic>
    <xdr:clientData/>
  </xdr:oneCellAnchor>
  <xdr:oneCellAnchor>
    <xdr:from>
      <xdr:col>20</xdr:col>
      <xdr:colOff>63500</xdr:colOff>
      <xdr:row>2</xdr:row>
      <xdr:rowOff>127000</xdr:rowOff>
    </xdr:from>
    <xdr:ext cx="1812804" cy="133178"/>
    <mc:AlternateContent xmlns:mc="http://schemas.openxmlformats.org/markup-compatibility/2006" xmlns:a14="http://schemas.microsoft.com/office/drawing/2010/main">
      <mc:Choice Requires="a14">
        <xdr:sp macro="" textlink="">
          <xdr:nvSpPr>
            <xdr:cNvPr id="12" name="TextBox 11">
              <a:extLst>
                <a:ext uri="{FF2B5EF4-FFF2-40B4-BE49-F238E27FC236}">
                  <a16:creationId xmlns:a16="http://schemas.microsoft.com/office/drawing/2014/main" id="{BF643B20-489C-4D09-A33F-503452790A0D}"/>
                </a:ext>
              </a:extLst>
            </xdr:cNvPr>
            <xdr:cNvSpPr txBox="1"/>
          </xdr:nvSpPr>
          <xdr:spPr>
            <a:xfrm>
              <a:off x="18411825" y="1866900"/>
              <a:ext cx="1812804" cy="13317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n-US" sz="800" b="0" i="1">
                        <a:latin typeface="Cambria Math" panose="02040503050406030204" pitchFamily="18" charset="0"/>
                      </a:rPr>
                      <m:t>𝐸𝐿𝐶𝑅</m:t>
                    </m:r>
                    <m:r>
                      <a:rPr lang="en-US" sz="800" b="0" i="1">
                        <a:latin typeface="Cambria Math" panose="02040503050406030204" pitchFamily="18" charset="0"/>
                      </a:rPr>
                      <m:t>=</m:t>
                    </m:r>
                    <m:r>
                      <a:rPr lang="en-US" sz="800" b="0" i="1">
                        <a:latin typeface="Cambria Math" panose="02040503050406030204" pitchFamily="18" charset="0"/>
                      </a:rPr>
                      <m:t>𝐸𝑃𝐶</m:t>
                    </m:r>
                    <m:r>
                      <a:rPr lang="en-US" sz="800" b="0" i="1">
                        <a:latin typeface="Cambria Math" panose="02040503050406030204" pitchFamily="18" charset="0"/>
                        <a:ea typeface="Cambria Math" panose="02040503050406030204" pitchFamily="18" charset="0"/>
                      </a:rPr>
                      <m:t>×</m:t>
                    </m:r>
                    <m:r>
                      <a:rPr lang="en-US" sz="800" b="0" i="1">
                        <a:latin typeface="Cambria Math" panose="02040503050406030204" pitchFamily="18" charset="0"/>
                        <a:ea typeface="Cambria Math" panose="02040503050406030204" pitchFamily="18" charset="0"/>
                      </a:rPr>
                      <m:t>𝑇𝑊𝐹</m:t>
                    </m:r>
                    <m:r>
                      <a:rPr lang="en-US" sz="800" b="0" i="1">
                        <a:latin typeface="Cambria Math" panose="02040503050406030204" pitchFamily="18" charset="0"/>
                        <a:ea typeface="Cambria Math" panose="02040503050406030204" pitchFamily="18" charset="0"/>
                      </a:rPr>
                      <m:t>×</m:t>
                    </m:r>
                    <m:sSub>
                      <m:sSubPr>
                        <m:ctrlPr>
                          <a:rPr lang="en-US" sz="800" b="0" i="1">
                            <a:latin typeface="Cambria Math" panose="02040503050406030204" pitchFamily="18" charset="0"/>
                            <a:ea typeface="Cambria Math" panose="02040503050406030204" pitchFamily="18" charset="0"/>
                          </a:rPr>
                        </m:ctrlPr>
                      </m:sSubPr>
                      <m:e>
                        <m:r>
                          <a:rPr lang="en-US" sz="800" b="0" i="1">
                            <a:latin typeface="Cambria Math" panose="02040503050406030204" pitchFamily="18" charset="0"/>
                            <a:ea typeface="Cambria Math" panose="02040503050406030204" pitchFamily="18" charset="0"/>
                          </a:rPr>
                          <m:t>𝐼𝑈𝑅</m:t>
                        </m:r>
                      </m:e>
                      <m:sub>
                        <m:r>
                          <a:rPr lang="en-US" sz="800" b="0" i="1">
                            <a:latin typeface="Cambria Math" panose="02040503050406030204" pitchFamily="18" charset="0"/>
                            <a:ea typeface="Cambria Math" panose="02040503050406030204" pitchFamily="18" charset="0"/>
                          </a:rPr>
                          <m:t>𝐿𝑇𝐿</m:t>
                        </m:r>
                        <m:r>
                          <a:rPr lang="en-US" sz="800" b="0" i="1">
                            <a:latin typeface="Cambria Math" panose="02040503050406030204" pitchFamily="18" charset="0"/>
                            <a:ea typeface="Cambria Math" panose="02040503050406030204" pitchFamily="18" charset="0"/>
                          </a:rPr>
                          <m:t> </m:t>
                        </m:r>
                        <m:r>
                          <a:rPr lang="en-US" sz="800" b="0" i="1">
                            <a:latin typeface="Cambria Math" panose="02040503050406030204" pitchFamily="18" charset="0"/>
                            <a:ea typeface="Cambria Math" panose="02040503050406030204" pitchFamily="18" charset="0"/>
                          </a:rPr>
                          <m:t>𝑜𝑟</m:t>
                        </m:r>
                        <m:r>
                          <a:rPr lang="en-US" sz="800" b="0" i="1">
                            <a:latin typeface="Cambria Math" panose="02040503050406030204" pitchFamily="18" charset="0"/>
                            <a:ea typeface="Cambria Math" panose="02040503050406030204" pitchFamily="18" charset="0"/>
                          </a:rPr>
                          <m:t> </m:t>
                        </m:r>
                        <m:r>
                          <a:rPr lang="en-US" sz="800" b="0" i="1">
                            <a:latin typeface="Cambria Math" panose="02040503050406030204" pitchFamily="18" charset="0"/>
                            <a:ea typeface="Cambria Math" panose="02040503050406030204" pitchFamily="18" charset="0"/>
                          </a:rPr>
                          <m:t>𝐿𝑖𝑓𝑒𝑡𝑖𝑚𝑒</m:t>
                        </m:r>
                      </m:sub>
                    </m:sSub>
                  </m:oMath>
                </m:oMathPara>
              </a14:m>
              <a:endParaRPr lang="en-US" sz="800"/>
            </a:p>
          </xdr:txBody>
        </xdr:sp>
      </mc:Choice>
      <mc:Fallback xmlns="">
        <xdr:sp macro="" textlink="">
          <xdr:nvSpPr>
            <xdr:cNvPr id="12" name="TextBox 11">
              <a:extLst>
                <a:ext uri="{FF2B5EF4-FFF2-40B4-BE49-F238E27FC236}">
                  <a16:creationId xmlns:a16="http://schemas.microsoft.com/office/drawing/2014/main" id="{BF643B20-489C-4D09-A33F-503452790A0D}"/>
                </a:ext>
              </a:extLst>
            </xdr:cNvPr>
            <xdr:cNvSpPr txBox="1"/>
          </xdr:nvSpPr>
          <xdr:spPr>
            <a:xfrm>
              <a:off x="18411825" y="1866900"/>
              <a:ext cx="1812804" cy="13317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US" sz="800" b="0" i="0">
                  <a:latin typeface="Cambria Math" panose="02040503050406030204" pitchFamily="18" charset="0"/>
                </a:rPr>
                <a:t>𝐸𝐿𝐶𝑅=𝐸𝑃𝐶</a:t>
              </a:r>
              <a:r>
                <a:rPr lang="en-US" sz="800" b="0" i="0">
                  <a:latin typeface="Cambria Math" panose="02040503050406030204" pitchFamily="18" charset="0"/>
                  <a:ea typeface="Cambria Math" panose="02040503050406030204" pitchFamily="18" charset="0"/>
                </a:rPr>
                <a:t>×𝑇𝑊𝐹×〖𝐼𝑈𝑅〗_(𝐿𝑇𝐿 𝑜𝑟 𝐿𝑖𝑓𝑒𝑡𝑖𝑚𝑒)</a:t>
              </a:r>
              <a:endParaRPr lang="en-US" sz="800"/>
            </a:p>
          </xdr:txBody>
        </xdr:sp>
      </mc:Fallback>
    </mc:AlternateContent>
    <xdr:clientData/>
  </xdr:oneCellAnchor>
  <xdr:oneCellAnchor>
    <xdr:from>
      <xdr:col>0</xdr:col>
      <xdr:colOff>495300</xdr:colOff>
      <xdr:row>28</xdr:row>
      <xdr:rowOff>59796</xdr:rowOff>
    </xdr:from>
    <xdr:ext cx="5207901" cy="376706"/>
    <mc:AlternateContent xmlns:mc="http://schemas.openxmlformats.org/markup-compatibility/2006" xmlns:a14="http://schemas.microsoft.com/office/drawing/2010/main">
      <mc:Choice Requires="a14">
        <xdr:sp macro="" textlink="">
          <xdr:nvSpPr>
            <xdr:cNvPr id="14" name="TextBox 13">
              <a:extLst>
                <a:ext uri="{FF2B5EF4-FFF2-40B4-BE49-F238E27FC236}">
                  <a16:creationId xmlns:a16="http://schemas.microsoft.com/office/drawing/2014/main" id="{DD661F8D-A976-4A7E-B421-A40930EBC147}"/>
                </a:ext>
              </a:extLst>
            </xdr:cNvPr>
            <xdr:cNvSpPr txBox="1"/>
          </xdr:nvSpPr>
          <xdr:spPr>
            <a:xfrm>
              <a:off x="495300" y="15099771"/>
              <a:ext cx="5207901" cy="3767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n-US" sz="1100" b="0" i="1">
                        <a:latin typeface="Cambria Math" panose="02040503050406030204" pitchFamily="18" charset="0"/>
                      </a:rPr>
                      <m:t>𝑇𝑊𝐹</m:t>
                    </m:r>
                    <m:r>
                      <a:rPr lang="en-US" sz="1100" b="0" i="1">
                        <a:latin typeface="Cambria Math" panose="02040503050406030204" pitchFamily="18" charset="0"/>
                      </a:rPr>
                      <m:t>=</m:t>
                    </m:r>
                    <m:d>
                      <m:dPr>
                        <m:begChr m:val="["/>
                        <m:endChr m:val="]"/>
                        <m:ctrlPr>
                          <a:rPr lang="en-US" sz="1100" b="0" i="1">
                            <a:latin typeface="Cambria Math" panose="02040503050406030204" pitchFamily="18" charset="0"/>
                          </a:rPr>
                        </m:ctrlPr>
                      </m:dPr>
                      <m:e>
                        <m:f>
                          <m:fPr>
                            <m:ctrlPr>
                              <a:rPr lang="en-US" sz="1100" b="0" i="1">
                                <a:latin typeface="Cambria Math" panose="02040503050406030204" pitchFamily="18" charset="0"/>
                              </a:rPr>
                            </m:ctrlPr>
                          </m:fPr>
                          <m:num>
                            <m:r>
                              <a:rPr lang="en-US" sz="1100" b="0" i="1">
                                <a:latin typeface="Cambria Math" panose="02040503050406030204" pitchFamily="18" charset="0"/>
                              </a:rPr>
                              <m:t>𝐸𝑥𝑝𝑜𝑠𝑢𝑟𝑒</m:t>
                            </m:r>
                            <m:r>
                              <a:rPr lang="en-US" sz="1100" b="0" i="1">
                                <a:latin typeface="Cambria Math" panose="02040503050406030204" pitchFamily="18" charset="0"/>
                              </a:rPr>
                              <m:t> </m:t>
                            </m:r>
                            <m:r>
                              <a:rPr lang="en-US" sz="1100" b="0" i="1">
                                <a:latin typeface="Cambria Math" panose="02040503050406030204" pitchFamily="18" charset="0"/>
                              </a:rPr>
                              <m:t>𝑡𝑖𝑚𝑒</m:t>
                            </m:r>
                            <m:r>
                              <a:rPr lang="en-US" sz="1100" b="0" i="1">
                                <a:latin typeface="Cambria Math" panose="02040503050406030204" pitchFamily="18" charset="0"/>
                              </a:rPr>
                              <m:t> (</m:t>
                            </m:r>
                            <m:r>
                              <a:rPr lang="en-US" sz="1100" b="0" i="1">
                                <a:latin typeface="Cambria Math" panose="02040503050406030204" pitchFamily="18" charset="0"/>
                              </a:rPr>
                              <m:t>h𝑜𝑢𝑟𝑠</m:t>
                            </m:r>
                            <m:r>
                              <a:rPr lang="en-US" sz="1100" b="0" i="1">
                                <a:latin typeface="Cambria Math" panose="02040503050406030204" pitchFamily="18" charset="0"/>
                              </a:rPr>
                              <m:t> </m:t>
                            </m:r>
                            <m:r>
                              <a:rPr lang="en-US" sz="1100" b="0" i="1">
                                <a:latin typeface="Cambria Math" panose="02040503050406030204" pitchFamily="18" charset="0"/>
                              </a:rPr>
                              <m:t>𝑝𝑒𝑟</m:t>
                            </m:r>
                            <m:r>
                              <a:rPr lang="en-US" sz="1100" b="0" i="1">
                                <a:latin typeface="Cambria Math" panose="02040503050406030204" pitchFamily="18" charset="0"/>
                              </a:rPr>
                              <m:t> </m:t>
                            </m:r>
                            <m:r>
                              <a:rPr lang="en-US" sz="1100" b="0" i="1">
                                <a:latin typeface="Cambria Math" panose="02040503050406030204" pitchFamily="18" charset="0"/>
                              </a:rPr>
                              <m:t>𝑑𝑎𝑦</m:t>
                            </m:r>
                            <m:r>
                              <a:rPr lang="en-US" sz="1100" b="0" i="1">
                                <a:latin typeface="Cambria Math" panose="02040503050406030204" pitchFamily="18" charset="0"/>
                              </a:rPr>
                              <m:t>)</m:t>
                            </m:r>
                          </m:num>
                          <m:den>
                            <m:r>
                              <a:rPr lang="en-US" sz="1100" b="0" i="1">
                                <a:latin typeface="Cambria Math" panose="02040503050406030204" pitchFamily="18" charset="0"/>
                              </a:rPr>
                              <m:t>24 </m:t>
                            </m:r>
                            <m:r>
                              <a:rPr lang="en-US" sz="1100" b="0" i="1">
                                <a:latin typeface="Cambria Math" panose="02040503050406030204" pitchFamily="18" charset="0"/>
                              </a:rPr>
                              <m:t>h𝑜𝑢𝑟𝑠</m:t>
                            </m:r>
                          </m:den>
                        </m:f>
                      </m:e>
                    </m:d>
                    <m:r>
                      <a:rPr lang="en-US" sz="1100" b="0" i="1">
                        <a:latin typeface="Cambria Math" panose="02040503050406030204" pitchFamily="18" charset="0"/>
                        <a:ea typeface="Cambria Math" panose="02040503050406030204" pitchFamily="18" charset="0"/>
                      </a:rPr>
                      <m:t>×</m:t>
                    </m:r>
                    <m:d>
                      <m:dPr>
                        <m:begChr m:val="["/>
                        <m:endChr m:val="]"/>
                        <m:ctrlPr>
                          <a:rPr lang="en-US" sz="1100" b="0" i="1">
                            <a:latin typeface="Cambria Math" panose="02040503050406030204" pitchFamily="18" charset="0"/>
                            <a:ea typeface="Cambria Math" panose="02040503050406030204" pitchFamily="18" charset="0"/>
                          </a:rPr>
                        </m:ctrlPr>
                      </m:dPr>
                      <m:e>
                        <m:f>
                          <m:fPr>
                            <m:ctrlPr>
                              <a:rPr lang="en-US" sz="1100" b="0" i="1">
                                <a:latin typeface="Cambria Math" panose="02040503050406030204" pitchFamily="18" charset="0"/>
                                <a:ea typeface="Cambria Math" panose="02040503050406030204" pitchFamily="18" charset="0"/>
                              </a:rPr>
                            </m:ctrlPr>
                          </m:fPr>
                          <m:num>
                            <m:r>
                              <a:rPr lang="en-US" sz="1100" b="0" i="1">
                                <a:latin typeface="Cambria Math" panose="02040503050406030204" pitchFamily="18" charset="0"/>
                                <a:ea typeface="Cambria Math" panose="02040503050406030204" pitchFamily="18" charset="0"/>
                              </a:rPr>
                              <m:t>𝐸𝑥𝑝𝑜𝑠𝑢𝑟𝑒</m:t>
                            </m:r>
                            <m:r>
                              <a:rPr lang="en-US" sz="1100" b="0" i="1">
                                <a:latin typeface="Cambria Math" panose="02040503050406030204" pitchFamily="18" charset="0"/>
                                <a:ea typeface="Cambria Math" panose="02040503050406030204" pitchFamily="18" charset="0"/>
                              </a:rPr>
                              <m:t> </m:t>
                            </m:r>
                            <m:r>
                              <a:rPr lang="en-US" sz="1100" b="0" i="1">
                                <a:latin typeface="Cambria Math" panose="02040503050406030204" pitchFamily="18" charset="0"/>
                                <a:ea typeface="Cambria Math" panose="02040503050406030204" pitchFamily="18" charset="0"/>
                              </a:rPr>
                              <m:t>𝑓𝑟𝑒𝑞𝑢𝑒𝑛𝑐𝑦</m:t>
                            </m:r>
                            <m:r>
                              <a:rPr lang="en-US" sz="1100" b="0" i="1">
                                <a:latin typeface="Cambria Math" panose="02040503050406030204" pitchFamily="18" charset="0"/>
                                <a:ea typeface="Cambria Math" panose="02040503050406030204" pitchFamily="18" charset="0"/>
                              </a:rPr>
                              <m:t> (</m:t>
                            </m:r>
                            <m:r>
                              <a:rPr lang="en-US" sz="1100" b="0" i="1">
                                <a:latin typeface="Cambria Math" panose="02040503050406030204" pitchFamily="18" charset="0"/>
                                <a:ea typeface="Cambria Math" panose="02040503050406030204" pitchFamily="18" charset="0"/>
                              </a:rPr>
                              <m:t>𝑑𝑎𝑦𝑠</m:t>
                            </m:r>
                            <m:r>
                              <a:rPr lang="en-US" sz="1100" b="0" i="1">
                                <a:latin typeface="Cambria Math" panose="02040503050406030204" pitchFamily="18" charset="0"/>
                                <a:ea typeface="Cambria Math" panose="02040503050406030204" pitchFamily="18" charset="0"/>
                              </a:rPr>
                              <m:t> </m:t>
                            </m:r>
                            <m:r>
                              <a:rPr lang="en-US" sz="1100" b="0" i="1">
                                <a:latin typeface="Cambria Math" panose="02040503050406030204" pitchFamily="18" charset="0"/>
                                <a:ea typeface="Cambria Math" panose="02040503050406030204" pitchFamily="18" charset="0"/>
                              </a:rPr>
                              <m:t>𝑝𝑒𝑟</m:t>
                            </m:r>
                            <m:r>
                              <a:rPr lang="en-US" sz="1100" b="0" i="1">
                                <a:latin typeface="Cambria Math" panose="02040503050406030204" pitchFamily="18" charset="0"/>
                                <a:ea typeface="Cambria Math" panose="02040503050406030204" pitchFamily="18" charset="0"/>
                              </a:rPr>
                              <m:t> </m:t>
                            </m:r>
                            <m:r>
                              <a:rPr lang="en-US" sz="1100" b="0" i="1">
                                <a:latin typeface="Cambria Math" panose="02040503050406030204" pitchFamily="18" charset="0"/>
                                <a:ea typeface="Cambria Math" panose="02040503050406030204" pitchFamily="18" charset="0"/>
                              </a:rPr>
                              <m:t>𝑦𝑒𝑎𝑟</m:t>
                            </m:r>
                            <m:r>
                              <a:rPr lang="en-US" sz="1100" b="0" i="1">
                                <a:latin typeface="Cambria Math" panose="02040503050406030204" pitchFamily="18" charset="0"/>
                                <a:ea typeface="Cambria Math" panose="02040503050406030204" pitchFamily="18" charset="0"/>
                              </a:rPr>
                              <m:t>)</m:t>
                            </m:r>
                          </m:num>
                          <m:den>
                            <m:r>
                              <a:rPr lang="en-US" sz="1100" b="0" i="1">
                                <a:latin typeface="Cambria Math" panose="02040503050406030204" pitchFamily="18" charset="0"/>
                                <a:ea typeface="Cambria Math" panose="02040503050406030204" pitchFamily="18" charset="0"/>
                              </a:rPr>
                              <m:t>365 </m:t>
                            </m:r>
                            <m:r>
                              <a:rPr lang="en-US" sz="1100" b="0" i="1">
                                <a:latin typeface="Cambria Math" panose="02040503050406030204" pitchFamily="18" charset="0"/>
                                <a:ea typeface="Cambria Math" panose="02040503050406030204" pitchFamily="18" charset="0"/>
                              </a:rPr>
                              <m:t>𝑑𝑎𝑦𝑠</m:t>
                            </m:r>
                          </m:den>
                        </m:f>
                      </m:e>
                    </m:d>
                  </m:oMath>
                </m:oMathPara>
              </a14:m>
              <a:endParaRPr lang="en-US" sz="1100"/>
            </a:p>
          </xdr:txBody>
        </xdr:sp>
      </mc:Choice>
      <mc:Fallback xmlns="">
        <xdr:sp macro="" textlink="">
          <xdr:nvSpPr>
            <xdr:cNvPr id="14" name="TextBox 13">
              <a:extLst>
                <a:ext uri="{FF2B5EF4-FFF2-40B4-BE49-F238E27FC236}">
                  <a16:creationId xmlns:a16="http://schemas.microsoft.com/office/drawing/2014/main" id="{DD661F8D-A976-4A7E-B421-A40930EBC147}"/>
                </a:ext>
              </a:extLst>
            </xdr:cNvPr>
            <xdr:cNvSpPr txBox="1"/>
          </xdr:nvSpPr>
          <xdr:spPr>
            <a:xfrm>
              <a:off x="495300" y="15099771"/>
              <a:ext cx="5207901" cy="3767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US" sz="1100" b="0" i="0">
                  <a:latin typeface="Cambria Math" panose="02040503050406030204" pitchFamily="18" charset="0"/>
                </a:rPr>
                <a:t>𝑇𝑊𝐹=[(𝐸𝑥𝑝𝑜𝑠𝑢𝑟𝑒 𝑡𝑖𝑚𝑒 (ℎ𝑜𝑢𝑟𝑠 𝑝𝑒𝑟 𝑑𝑎𝑦))/(24 ℎ𝑜𝑢𝑟𝑠)]</a:t>
              </a:r>
              <a:r>
                <a:rPr lang="en-US" sz="1100" b="0" i="0">
                  <a:latin typeface="Cambria Math" panose="02040503050406030204" pitchFamily="18" charset="0"/>
                  <a:ea typeface="Cambria Math" panose="02040503050406030204" pitchFamily="18" charset="0"/>
                </a:rPr>
                <a:t>×[(𝐸𝑥𝑝𝑜𝑠𝑢𝑟𝑒 𝑓𝑟𝑒𝑞𝑢𝑒𝑛𝑐𝑦 (𝑑𝑎𝑦𝑠 𝑝𝑒𝑟 𝑦𝑒𝑎𝑟))/(365 𝑑𝑎𝑦𝑠)]</a:t>
              </a:r>
              <a:endParaRPr lang="en-US" sz="1100"/>
            </a:p>
          </xdr:txBody>
        </xdr:sp>
      </mc:Fallback>
    </mc:AlternateContent>
    <xdr:clientData/>
  </xdr:oneCellAnchor>
  <xdr:oneCellAnchor>
    <xdr:from>
      <xdr:col>0</xdr:col>
      <xdr:colOff>419100</xdr:colOff>
      <xdr:row>22</xdr:row>
      <xdr:rowOff>142875</xdr:rowOff>
    </xdr:from>
    <xdr:ext cx="2586606" cy="183127"/>
    <mc:AlternateContent xmlns:mc="http://schemas.openxmlformats.org/markup-compatibility/2006" xmlns:a14="http://schemas.microsoft.com/office/drawing/2010/main">
      <mc:Choice Requires="a14">
        <xdr:sp macro="" textlink="">
          <xdr:nvSpPr>
            <xdr:cNvPr id="15" name="TextBox 14">
              <a:extLst>
                <a:ext uri="{FF2B5EF4-FFF2-40B4-BE49-F238E27FC236}">
                  <a16:creationId xmlns:a16="http://schemas.microsoft.com/office/drawing/2014/main" id="{0EF50052-6F82-44C5-811C-3E6F887EF285}"/>
                </a:ext>
              </a:extLst>
            </xdr:cNvPr>
            <xdr:cNvSpPr txBox="1"/>
          </xdr:nvSpPr>
          <xdr:spPr>
            <a:xfrm>
              <a:off x="419100" y="13979525"/>
              <a:ext cx="2586606" cy="1831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n-US" sz="1100" b="0" i="1">
                        <a:latin typeface="Cambria Math" panose="02040503050406030204" pitchFamily="18" charset="0"/>
                      </a:rPr>
                      <m:t>𝐸𝐿𝐶𝑅</m:t>
                    </m:r>
                    <m:r>
                      <a:rPr lang="en-US" sz="1100" b="0" i="1">
                        <a:latin typeface="Cambria Math" panose="02040503050406030204" pitchFamily="18" charset="0"/>
                      </a:rPr>
                      <m:t>=</m:t>
                    </m:r>
                    <m:r>
                      <a:rPr lang="en-US" sz="1100" b="0" i="1">
                        <a:latin typeface="Cambria Math" panose="02040503050406030204" pitchFamily="18" charset="0"/>
                      </a:rPr>
                      <m:t>𝐸𝑃𝐶</m:t>
                    </m:r>
                    <m:r>
                      <a:rPr lang="en-US" sz="1100" b="0" i="1">
                        <a:latin typeface="Cambria Math" panose="02040503050406030204" pitchFamily="18" charset="0"/>
                        <a:ea typeface="Cambria Math" panose="02040503050406030204" pitchFamily="18" charset="0"/>
                      </a:rPr>
                      <m:t>×</m:t>
                    </m:r>
                    <m:r>
                      <a:rPr lang="en-US" sz="1100" b="0" i="1">
                        <a:latin typeface="Cambria Math" panose="02040503050406030204" pitchFamily="18" charset="0"/>
                        <a:ea typeface="Cambria Math" panose="02040503050406030204" pitchFamily="18" charset="0"/>
                      </a:rPr>
                      <m:t>𝑇𝑊𝐹</m:t>
                    </m:r>
                    <m:r>
                      <a:rPr lang="en-US" sz="1100" b="0" i="1">
                        <a:latin typeface="Cambria Math" panose="02040503050406030204" pitchFamily="18" charset="0"/>
                        <a:ea typeface="Cambria Math" panose="02040503050406030204" pitchFamily="18" charset="0"/>
                      </a:rPr>
                      <m:t>×</m:t>
                    </m:r>
                    <m:sSub>
                      <m:sSubPr>
                        <m:ctrlPr>
                          <a:rPr lang="en-US" sz="1100" b="0" i="1">
                            <a:latin typeface="Cambria Math" panose="02040503050406030204" pitchFamily="18" charset="0"/>
                            <a:ea typeface="Cambria Math" panose="02040503050406030204" pitchFamily="18" charset="0"/>
                          </a:rPr>
                        </m:ctrlPr>
                      </m:sSubPr>
                      <m:e>
                        <m:r>
                          <a:rPr lang="en-US" sz="1100" b="0" i="1">
                            <a:latin typeface="Cambria Math" panose="02040503050406030204" pitchFamily="18" charset="0"/>
                            <a:ea typeface="Cambria Math" panose="02040503050406030204" pitchFamily="18" charset="0"/>
                          </a:rPr>
                          <m:t>𝐼𝑈𝑅</m:t>
                        </m:r>
                      </m:e>
                      <m:sub>
                        <m:r>
                          <a:rPr lang="en-US" sz="1100" b="0" i="1">
                            <a:latin typeface="Cambria Math" panose="02040503050406030204" pitchFamily="18" charset="0"/>
                            <a:ea typeface="Cambria Math" panose="02040503050406030204" pitchFamily="18" charset="0"/>
                          </a:rPr>
                          <m:t>𝐿𝑇𝐿</m:t>
                        </m:r>
                        <m:r>
                          <a:rPr lang="en-US" sz="1100" b="0" i="1">
                            <a:latin typeface="Cambria Math" panose="02040503050406030204" pitchFamily="18" charset="0"/>
                            <a:ea typeface="Cambria Math" panose="02040503050406030204" pitchFamily="18" charset="0"/>
                          </a:rPr>
                          <m:t> </m:t>
                        </m:r>
                        <m:r>
                          <a:rPr lang="en-US" sz="1100" b="0" i="1">
                            <a:latin typeface="Cambria Math" panose="02040503050406030204" pitchFamily="18" charset="0"/>
                            <a:ea typeface="Cambria Math" panose="02040503050406030204" pitchFamily="18" charset="0"/>
                          </a:rPr>
                          <m:t>𝑜𝑟</m:t>
                        </m:r>
                        <m:r>
                          <a:rPr lang="en-US" sz="1100" b="0" i="1">
                            <a:latin typeface="Cambria Math" panose="02040503050406030204" pitchFamily="18" charset="0"/>
                            <a:ea typeface="Cambria Math" panose="02040503050406030204" pitchFamily="18" charset="0"/>
                          </a:rPr>
                          <m:t> </m:t>
                        </m:r>
                        <m:r>
                          <a:rPr lang="en-US" sz="1100" b="0" i="1">
                            <a:latin typeface="Cambria Math" panose="02040503050406030204" pitchFamily="18" charset="0"/>
                            <a:ea typeface="Cambria Math" panose="02040503050406030204" pitchFamily="18" charset="0"/>
                          </a:rPr>
                          <m:t>𝐿𝑖𝑓𝑒𝑡𝑖𝑚𝑒</m:t>
                        </m:r>
                      </m:sub>
                    </m:sSub>
                  </m:oMath>
                </m:oMathPara>
              </a14:m>
              <a:endParaRPr lang="en-US" sz="1100"/>
            </a:p>
          </xdr:txBody>
        </xdr:sp>
      </mc:Choice>
      <mc:Fallback xmlns="">
        <xdr:sp macro="" textlink="">
          <xdr:nvSpPr>
            <xdr:cNvPr id="15" name="TextBox 14">
              <a:extLst>
                <a:ext uri="{FF2B5EF4-FFF2-40B4-BE49-F238E27FC236}">
                  <a16:creationId xmlns:a16="http://schemas.microsoft.com/office/drawing/2014/main" id="{0EF50052-6F82-44C5-811C-3E6F887EF285}"/>
                </a:ext>
              </a:extLst>
            </xdr:cNvPr>
            <xdr:cNvSpPr txBox="1"/>
          </xdr:nvSpPr>
          <xdr:spPr>
            <a:xfrm>
              <a:off x="419100" y="13979525"/>
              <a:ext cx="2586606" cy="1831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US" sz="1100" b="0" i="0">
                  <a:latin typeface="Cambria Math" panose="02040503050406030204" pitchFamily="18" charset="0"/>
                </a:rPr>
                <a:t>𝐸𝐿𝐶𝑅=𝐸𝑃𝐶</a:t>
              </a:r>
              <a:r>
                <a:rPr lang="en-US" sz="1100" b="0" i="0">
                  <a:latin typeface="Cambria Math" panose="02040503050406030204" pitchFamily="18" charset="0"/>
                  <a:ea typeface="Cambria Math" panose="02040503050406030204" pitchFamily="18" charset="0"/>
                </a:rPr>
                <a:t>×𝑇𝑊𝐹×〖𝐼𝑈𝑅〗_(𝐿𝑇𝐿 𝑜𝑟 𝐿𝑖𝑓𝑒𝑡𝑖𝑚𝑒)</a:t>
              </a:r>
              <a:endParaRPr lang="en-US" sz="1100"/>
            </a:p>
          </xdr:txBody>
        </xdr:sp>
      </mc:Fallback>
    </mc:AlternateContent>
    <xdr:clientData/>
  </xdr:oneCellAnchor>
  <xdr:oneCellAnchor>
    <xdr:from>
      <xdr:col>17</xdr:col>
      <xdr:colOff>442383</xdr:colOff>
      <xdr:row>3</xdr:row>
      <xdr:rowOff>111126</xdr:rowOff>
    </xdr:from>
    <xdr:ext cx="1257460" cy="133178"/>
    <mc:AlternateContent xmlns:mc="http://schemas.openxmlformats.org/markup-compatibility/2006" xmlns:a14="http://schemas.microsoft.com/office/drawing/2010/main">
      <mc:Choice Requires="a14">
        <xdr:sp macro="" textlink="">
          <xdr:nvSpPr>
            <xdr:cNvPr id="19" name="TextBox 18">
              <a:extLst>
                <a:ext uri="{FF2B5EF4-FFF2-40B4-BE49-F238E27FC236}">
                  <a16:creationId xmlns:a16="http://schemas.microsoft.com/office/drawing/2014/main" id="{3C4F5A66-FA58-47F9-9974-0951CA06A8A9}"/>
                </a:ext>
              </a:extLst>
            </xdr:cNvPr>
            <xdr:cNvSpPr txBox="1"/>
          </xdr:nvSpPr>
          <xdr:spPr>
            <a:xfrm>
              <a:off x="16761883" y="2263776"/>
              <a:ext cx="1257460" cy="13317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n-US" sz="800" b="0" i="1">
                        <a:latin typeface="Cambria Math" panose="02040503050406030204" pitchFamily="18" charset="0"/>
                      </a:rPr>
                      <m:t>=</m:t>
                    </m:r>
                    <m:r>
                      <a:rPr lang="en-US" sz="800" b="0" i="1">
                        <a:latin typeface="Cambria Math" panose="02040503050406030204" pitchFamily="18" charset="0"/>
                      </a:rPr>
                      <m:t>𝐸𝑃𝐶</m:t>
                    </m:r>
                    <m:r>
                      <a:rPr lang="en-US" sz="800" b="0" i="1">
                        <a:latin typeface="Cambria Math" panose="02040503050406030204" pitchFamily="18" charset="0"/>
                        <a:ea typeface="Cambria Math" panose="02040503050406030204" pitchFamily="18" charset="0"/>
                      </a:rPr>
                      <m:t>×</m:t>
                    </m:r>
                    <m:sSub>
                      <m:sSubPr>
                        <m:ctrlPr>
                          <a:rPr lang="en-US" sz="800" b="0" i="1">
                            <a:latin typeface="Cambria Math" panose="02040503050406030204" pitchFamily="18" charset="0"/>
                            <a:ea typeface="Cambria Math" panose="02040503050406030204" pitchFamily="18" charset="0"/>
                          </a:rPr>
                        </m:ctrlPr>
                      </m:sSubPr>
                      <m:e>
                        <m:r>
                          <a:rPr lang="en-US" sz="800" b="0" i="1">
                            <a:latin typeface="Cambria Math" panose="02040503050406030204" pitchFamily="18" charset="0"/>
                            <a:ea typeface="Cambria Math" panose="02040503050406030204" pitchFamily="18" charset="0"/>
                          </a:rPr>
                          <m:t>𝑇𝑊𝐹</m:t>
                        </m:r>
                      </m:e>
                      <m:sub>
                        <m:r>
                          <a:rPr lang="en-US" sz="800" b="0" i="1">
                            <a:latin typeface="Cambria Math" panose="02040503050406030204" pitchFamily="18" charset="0"/>
                            <a:ea typeface="Cambria Math" panose="02040503050406030204" pitchFamily="18" charset="0"/>
                          </a:rPr>
                          <m:t>𝐿𝑖𝑓𝑒𝑡𝑖𝑚𝑒</m:t>
                        </m:r>
                        <m:r>
                          <a:rPr lang="en-US" sz="800" b="0" i="1">
                            <a:latin typeface="Cambria Math" panose="02040503050406030204" pitchFamily="18" charset="0"/>
                            <a:ea typeface="Cambria Math" panose="02040503050406030204" pitchFamily="18" charset="0"/>
                          </a:rPr>
                          <m:t> </m:t>
                        </m:r>
                        <m:r>
                          <a:rPr lang="en-US" sz="800" b="0" i="1">
                            <a:latin typeface="Cambria Math" panose="02040503050406030204" pitchFamily="18" charset="0"/>
                            <a:ea typeface="Cambria Math" panose="02040503050406030204" pitchFamily="18" charset="0"/>
                          </a:rPr>
                          <m:t>𝐶𝑎𝑛𝑐𝑒𝑟</m:t>
                        </m:r>
                      </m:sub>
                    </m:sSub>
                  </m:oMath>
                </m:oMathPara>
              </a14:m>
              <a:endParaRPr lang="en-US" sz="800"/>
            </a:p>
          </xdr:txBody>
        </xdr:sp>
      </mc:Choice>
      <mc:Fallback xmlns="">
        <xdr:sp macro="" textlink="">
          <xdr:nvSpPr>
            <xdr:cNvPr id="19" name="TextBox 18">
              <a:extLst>
                <a:ext uri="{FF2B5EF4-FFF2-40B4-BE49-F238E27FC236}">
                  <a16:creationId xmlns:a16="http://schemas.microsoft.com/office/drawing/2014/main" id="{3C4F5A66-FA58-47F9-9974-0951CA06A8A9}"/>
                </a:ext>
              </a:extLst>
            </xdr:cNvPr>
            <xdr:cNvSpPr txBox="1"/>
          </xdr:nvSpPr>
          <xdr:spPr>
            <a:xfrm>
              <a:off x="16761883" y="2263776"/>
              <a:ext cx="1257460" cy="13317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US" sz="800" b="0" i="0">
                  <a:latin typeface="Cambria Math" panose="02040503050406030204" pitchFamily="18" charset="0"/>
                </a:rPr>
                <a:t>=𝐸𝑃𝐶</a:t>
              </a:r>
              <a:r>
                <a:rPr lang="en-US" sz="800" b="0" i="0">
                  <a:latin typeface="Cambria Math" panose="02040503050406030204" pitchFamily="18" charset="0"/>
                  <a:ea typeface="Cambria Math" panose="02040503050406030204" pitchFamily="18" charset="0"/>
                </a:rPr>
                <a:t>×〖𝑇𝑊𝐹〗_(𝐿𝑖𝑓𝑒𝑡𝑖𝑚𝑒 𝐶𝑎𝑛𝑐𝑒𝑟)</a:t>
              </a:r>
              <a:endParaRPr lang="en-US" sz="800"/>
            </a:p>
          </xdr:txBody>
        </xdr:sp>
      </mc:Fallback>
    </mc:AlternateContent>
    <xdr:clientData/>
  </xdr:oneCellAnchor>
  <xdr:oneCellAnchor>
    <xdr:from>
      <xdr:col>23</xdr:col>
      <xdr:colOff>63500</xdr:colOff>
      <xdr:row>2</xdr:row>
      <xdr:rowOff>127000</xdr:rowOff>
    </xdr:from>
    <xdr:ext cx="1812804" cy="133178"/>
    <mc:AlternateContent xmlns:mc="http://schemas.openxmlformats.org/markup-compatibility/2006" xmlns:a14="http://schemas.microsoft.com/office/drawing/2010/main">
      <mc:Choice Requires="a14">
        <xdr:sp macro="" textlink="">
          <xdr:nvSpPr>
            <xdr:cNvPr id="20" name="TextBox 19">
              <a:extLst>
                <a:ext uri="{FF2B5EF4-FFF2-40B4-BE49-F238E27FC236}">
                  <a16:creationId xmlns:a16="http://schemas.microsoft.com/office/drawing/2014/main" id="{F82594A5-BED0-4F16-B1D6-C0194C66BBBA}"/>
                </a:ext>
              </a:extLst>
            </xdr:cNvPr>
            <xdr:cNvSpPr txBox="1"/>
          </xdr:nvSpPr>
          <xdr:spPr>
            <a:xfrm>
              <a:off x="18411825" y="1866900"/>
              <a:ext cx="1812804" cy="13317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n-US" sz="800" b="0" i="1">
                        <a:latin typeface="Cambria Math" panose="02040503050406030204" pitchFamily="18" charset="0"/>
                      </a:rPr>
                      <m:t>𝐸𝐿𝐶𝑅</m:t>
                    </m:r>
                    <m:r>
                      <a:rPr lang="en-US" sz="800" b="0" i="1">
                        <a:latin typeface="Cambria Math" panose="02040503050406030204" pitchFamily="18" charset="0"/>
                      </a:rPr>
                      <m:t>=</m:t>
                    </m:r>
                    <m:r>
                      <a:rPr lang="en-US" sz="800" b="0" i="1">
                        <a:latin typeface="Cambria Math" panose="02040503050406030204" pitchFamily="18" charset="0"/>
                      </a:rPr>
                      <m:t>𝐸𝑃𝐶</m:t>
                    </m:r>
                    <m:r>
                      <a:rPr lang="en-US" sz="800" b="0" i="1">
                        <a:latin typeface="Cambria Math" panose="02040503050406030204" pitchFamily="18" charset="0"/>
                        <a:ea typeface="Cambria Math" panose="02040503050406030204" pitchFamily="18" charset="0"/>
                      </a:rPr>
                      <m:t>×</m:t>
                    </m:r>
                    <m:r>
                      <a:rPr lang="en-US" sz="800" b="0" i="1">
                        <a:latin typeface="Cambria Math" panose="02040503050406030204" pitchFamily="18" charset="0"/>
                        <a:ea typeface="Cambria Math" panose="02040503050406030204" pitchFamily="18" charset="0"/>
                      </a:rPr>
                      <m:t>𝑇𝑊𝐹</m:t>
                    </m:r>
                    <m:r>
                      <a:rPr lang="en-US" sz="800" b="0" i="1">
                        <a:latin typeface="Cambria Math" panose="02040503050406030204" pitchFamily="18" charset="0"/>
                        <a:ea typeface="Cambria Math" panose="02040503050406030204" pitchFamily="18" charset="0"/>
                      </a:rPr>
                      <m:t>×</m:t>
                    </m:r>
                    <m:sSub>
                      <m:sSubPr>
                        <m:ctrlPr>
                          <a:rPr lang="en-US" sz="800" b="0" i="1">
                            <a:latin typeface="Cambria Math" panose="02040503050406030204" pitchFamily="18" charset="0"/>
                            <a:ea typeface="Cambria Math" panose="02040503050406030204" pitchFamily="18" charset="0"/>
                          </a:rPr>
                        </m:ctrlPr>
                      </m:sSubPr>
                      <m:e>
                        <m:r>
                          <a:rPr lang="en-US" sz="800" b="0" i="1">
                            <a:latin typeface="Cambria Math" panose="02040503050406030204" pitchFamily="18" charset="0"/>
                            <a:ea typeface="Cambria Math" panose="02040503050406030204" pitchFamily="18" charset="0"/>
                          </a:rPr>
                          <m:t>𝐼𝑈𝑅</m:t>
                        </m:r>
                      </m:e>
                      <m:sub>
                        <m:r>
                          <a:rPr lang="en-US" sz="800" b="0" i="1">
                            <a:latin typeface="Cambria Math" panose="02040503050406030204" pitchFamily="18" charset="0"/>
                            <a:ea typeface="Cambria Math" panose="02040503050406030204" pitchFamily="18" charset="0"/>
                          </a:rPr>
                          <m:t>𝐿𝑇𝐿</m:t>
                        </m:r>
                        <m:r>
                          <a:rPr lang="en-US" sz="800" b="0" i="1">
                            <a:latin typeface="Cambria Math" panose="02040503050406030204" pitchFamily="18" charset="0"/>
                            <a:ea typeface="Cambria Math" panose="02040503050406030204" pitchFamily="18" charset="0"/>
                          </a:rPr>
                          <m:t> </m:t>
                        </m:r>
                        <m:r>
                          <a:rPr lang="en-US" sz="800" b="0" i="1">
                            <a:latin typeface="Cambria Math" panose="02040503050406030204" pitchFamily="18" charset="0"/>
                            <a:ea typeface="Cambria Math" panose="02040503050406030204" pitchFamily="18" charset="0"/>
                          </a:rPr>
                          <m:t>𝑜𝑟</m:t>
                        </m:r>
                        <m:r>
                          <a:rPr lang="en-US" sz="800" b="0" i="1">
                            <a:latin typeface="Cambria Math" panose="02040503050406030204" pitchFamily="18" charset="0"/>
                            <a:ea typeface="Cambria Math" panose="02040503050406030204" pitchFamily="18" charset="0"/>
                          </a:rPr>
                          <m:t> </m:t>
                        </m:r>
                        <m:r>
                          <a:rPr lang="en-US" sz="800" b="0" i="1">
                            <a:latin typeface="Cambria Math" panose="02040503050406030204" pitchFamily="18" charset="0"/>
                            <a:ea typeface="Cambria Math" panose="02040503050406030204" pitchFamily="18" charset="0"/>
                          </a:rPr>
                          <m:t>𝐿𝑖𝑓𝑒𝑡𝑖𝑚𝑒</m:t>
                        </m:r>
                      </m:sub>
                    </m:sSub>
                  </m:oMath>
                </m:oMathPara>
              </a14:m>
              <a:endParaRPr lang="en-US" sz="800"/>
            </a:p>
          </xdr:txBody>
        </xdr:sp>
      </mc:Choice>
      <mc:Fallback xmlns="">
        <xdr:sp macro="" textlink="">
          <xdr:nvSpPr>
            <xdr:cNvPr id="20" name="TextBox 19">
              <a:extLst>
                <a:ext uri="{FF2B5EF4-FFF2-40B4-BE49-F238E27FC236}">
                  <a16:creationId xmlns:a16="http://schemas.microsoft.com/office/drawing/2014/main" id="{F82594A5-BED0-4F16-B1D6-C0194C66BBBA}"/>
                </a:ext>
              </a:extLst>
            </xdr:cNvPr>
            <xdr:cNvSpPr txBox="1"/>
          </xdr:nvSpPr>
          <xdr:spPr>
            <a:xfrm>
              <a:off x="18411825" y="1866900"/>
              <a:ext cx="1812804" cy="13317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US" sz="800" b="0" i="0">
                  <a:latin typeface="Cambria Math" panose="02040503050406030204" pitchFamily="18" charset="0"/>
                </a:rPr>
                <a:t>𝐸𝐿𝐶𝑅=𝐸𝑃𝐶</a:t>
              </a:r>
              <a:r>
                <a:rPr lang="en-US" sz="800" b="0" i="0">
                  <a:latin typeface="Cambria Math" panose="02040503050406030204" pitchFamily="18" charset="0"/>
                  <a:ea typeface="Cambria Math" panose="02040503050406030204" pitchFamily="18" charset="0"/>
                </a:rPr>
                <a:t>×𝑇𝑊𝐹×〖𝐼𝑈𝑅〗_(𝐿𝑇𝐿 𝑜𝑟 𝐿𝑖𝑓𝑒𝑡𝑖𝑚𝑒)</a:t>
              </a:r>
              <a:endParaRPr lang="en-US" sz="800"/>
            </a:p>
          </xdr:txBody>
        </xdr:sp>
      </mc:Fallback>
    </mc:AlternateContent>
    <xdr:clientData/>
  </xdr:oneCellAnchor>
</xdr:wsDr>
</file>

<file path=xl/persons/person.xml><?xml version="1.0" encoding="utf-8"?>
<personList xmlns="http://schemas.microsoft.com/office/spreadsheetml/2018/threadedcomments" xmlns:x="http://schemas.openxmlformats.org/spreadsheetml/2006/main">
  <person displayName="Patel, Minti" id="{D3828AF6-10DB-4494-A60E-8A356B766551}" userId="S::59184@icf.com::e306ac64-f3bf-4d6e-af2e-74e7a5332113"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H26" dT="2023-06-23T17:58:53.16" personId="{D3828AF6-10DB-4494-A60E-8A356B766551}" id="{8342716D-5B4E-415F-9D3B-170FC81E3AD7}">
    <text>Average of digitized Figure 1 data points</text>
  </threadedComment>
  <threadedComment ref="H27" dT="2023-06-23T17:58:57.41" personId="{D3828AF6-10DB-4494-A60E-8A356B766551}" id="{D61663B7-5904-42FA-B586-4C7A84BC9A4E}">
    <text xml:space="preserve">Average of digitized Figure 1 data points
</text>
  </threadedComment>
  <threadedComment ref="H28" dT="2023-06-23T17:58:59.91" personId="{D3828AF6-10DB-4494-A60E-8A356B766551}" id="{56C69B32-0713-4731-9F2E-40E0F1911B79}">
    <text xml:space="preserve">Average of digitized Figure 1 data points
</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https://jmroofsiding.com/blog/2018/01/24/often-need-replace-insulation-attic/" TargetMode="External"/><Relationship Id="rId7" Type="http://schemas.openxmlformats.org/officeDocument/2006/relationships/printerSettings" Target="../printerSettings/printerSettings2.bin"/><Relationship Id="rId2" Type="http://schemas.openxmlformats.org/officeDocument/2006/relationships/hyperlink" Target="https://madison.floorcoveringsinternational.com/articles/questions-to-ask-before-replacing-your-tile-floor/" TargetMode="External"/><Relationship Id="rId1" Type="http://schemas.openxmlformats.org/officeDocument/2006/relationships/hyperlink" Target="https://blog.nationwide.com/home/home-maintenance/when-to-replace-your-roof/" TargetMode="External"/><Relationship Id="rId6" Type="http://schemas.openxmlformats.org/officeDocument/2006/relationships/hyperlink" Target="https://vevano.com/blogs/flooring-resources/signs-to-replace-flooring" TargetMode="External"/><Relationship Id="rId5" Type="http://schemas.openxmlformats.org/officeDocument/2006/relationships/hyperlink" Target="https://www.superiorattic.com/post/how-often-should-you-replace-your-attic-insulation" TargetMode="External"/><Relationship Id="rId4" Type="http://schemas.openxmlformats.org/officeDocument/2006/relationships/hyperlink" Target="https://www.atticsystems.com/about-attic-systems/news-and-events/39318-when-does-attic-insulation-need-to-be-replaced.html"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https://jmroofsiding.com/blog/2018/01/24/often-need-replace-insulation-attic/" TargetMode="External"/><Relationship Id="rId2" Type="http://schemas.openxmlformats.org/officeDocument/2006/relationships/hyperlink" Target="https://madison.floorcoveringsinternational.com/articles/questions-to-ask-before-replacing-your-tile-floor/" TargetMode="External"/><Relationship Id="rId1" Type="http://schemas.openxmlformats.org/officeDocument/2006/relationships/hyperlink" Target="https://blog.nationwide.com/home/home-maintenance/when-to-replace-your-roof/" TargetMode="External"/><Relationship Id="rId5" Type="http://schemas.openxmlformats.org/officeDocument/2006/relationships/drawing" Target="../drawings/drawing2.xml"/><Relationship Id="rId4"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8" Type="http://schemas.openxmlformats.org/officeDocument/2006/relationships/drawing" Target="../drawings/drawing3.xml"/><Relationship Id="rId3" Type="http://schemas.openxmlformats.org/officeDocument/2006/relationships/hyperlink" Target="https://jmroofsiding.com/blog/2018/01/24/often-need-replace-insulation-attic/" TargetMode="External"/><Relationship Id="rId7" Type="http://schemas.openxmlformats.org/officeDocument/2006/relationships/printerSettings" Target="../printerSettings/printerSettings6.bin"/><Relationship Id="rId2" Type="http://schemas.openxmlformats.org/officeDocument/2006/relationships/hyperlink" Target="https://madison.floorcoveringsinternational.com/articles/questions-to-ask-before-replacing-your-tile-floor/" TargetMode="External"/><Relationship Id="rId1" Type="http://schemas.openxmlformats.org/officeDocument/2006/relationships/hyperlink" Target="https://blog.nationwide.com/home/home-maintenance/when-to-replace-your-roof/" TargetMode="External"/><Relationship Id="rId6" Type="http://schemas.openxmlformats.org/officeDocument/2006/relationships/hyperlink" Target="https://vevano.com/blogs/flooring-resources/signs-to-replace-flooring" TargetMode="External"/><Relationship Id="rId5" Type="http://schemas.openxmlformats.org/officeDocument/2006/relationships/hyperlink" Target="https://www.superiorattic.com/post/how-often-should-you-replace-your-attic-insulation" TargetMode="External"/><Relationship Id="rId4" Type="http://schemas.openxmlformats.org/officeDocument/2006/relationships/hyperlink" Target="https://www.atticsystems.com/about-attic-systems/news-and-events/39318-when-does-attic-insulation-need-to-be-replaced.html"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https://jmroofsiding.com/blog/2018/01/24/often-need-replace-insulation-attic/" TargetMode="External"/><Relationship Id="rId2" Type="http://schemas.openxmlformats.org/officeDocument/2006/relationships/hyperlink" Target="https://madison.floorcoveringsinternational.com/articles/questions-to-ask-before-replacing-your-tile-floor/" TargetMode="External"/><Relationship Id="rId1" Type="http://schemas.openxmlformats.org/officeDocument/2006/relationships/hyperlink" Target="https://blog.nationwide.com/home/home-maintenance/when-to-replace-your-roof/" TargetMode="External"/><Relationship Id="rId5" Type="http://schemas.openxmlformats.org/officeDocument/2006/relationships/drawing" Target="../drawings/drawing4.xml"/><Relationship Id="rId4"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8.bin"/><Relationship Id="rId4" Type="http://schemas.microsoft.com/office/2017/10/relationships/threadedComment" Target="../threadedComments/threadedComment1.xm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3E6800-2A1A-449E-9D77-F52E2770CF82}">
  <dimension ref="A1:AB37"/>
  <sheetViews>
    <sheetView tabSelected="1" zoomScale="90" zoomScaleNormal="90" workbookViewId="0">
      <selection activeCell="I19" sqref="I19"/>
    </sheetView>
  </sheetViews>
  <sheetFormatPr defaultRowHeight="14.45"/>
  <sheetData>
    <row r="1" spans="1:28" ht="15">
      <c r="A1" s="197" t="s">
        <v>0</v>
      </c>
    </row>
    <row r="2" spans="1:28" ht="21">
      <c r="A2" s="115" t="s">
        <v>1</v>
      </c>
    </row>
    <row r="3" spans="1:28">
      <c r="A3" s="117"/>
    </row>
    <row r="4" spans="1:28">
      <c r="A4" s="119" t="s">
        <v>2</v>
      </c>
    </row>
    <row r="5" spans="1:28">
      <c r="A5" s="117" t="s">
        <v>3</v>
      </c>
    </row>
    <row r="6" spans="1:28">
      <c r="A6" s="117" t="s">
        <v>4</v>
      </c>
      <c r="AB6" t="s">
        <v>5</v>
      </c>
    </row>
    <row r="7" spans="1:28">
      <c r="A7" s="117" t="s">
        <v>6</v>
      </c>
    </row>
    <row r="8" spans="1:28">
      <c r="A8" s="118"/>
    </row>
    <row r="9" spans="1:28">
      <c r="A9" s="119" t="s">
        <v>7</v>
      </c>
    </row>
    <row r="10" spans="1:28">
      <c r="A10" s="117" t="s">
        <v>8</v>
      </c>
    </row>
    <row r="11" spans="1:28">
      <c r="A11" s="116"/>
    </row>
    <row r="12" spans="1:28">
      <c r="A12" s="119" t="s">
        <v>9</v>
      </c>
    </row>
    <row r="13" spans="1:28">
      <c r="A13" s="117" t="s">
        <v>10</v>
      </c>
    </row>
    <row r="14" spans="1:28">
      <c r="A14" s="117"/>
    </row>
    <row r="15" spans="1:28">
      <c r="A15" s="119" t="s">
        <v>11</v>
      </c>
    </row>
    <row r="16" spans="1:28">
      <c r="A16" s="117" t="s">
        <v>12</v>
      </c>
    </row>
    <row r="17" spans="1:1">
      <c r="A17" s="117" t="s">
        <v>13</v>
      </c>
    </row>
    <row r="18" spans="1:1">
      <c r="A18" s="116"/>
    </row>
    <row r="19" spans="1:1">
      <c r="A19" s="119" t="s">
        <v>14</v>
      </c>
    </row>
    <row r="20" spans="1:1">
      <c r="A20" s="117" t="s">
        <v>15</v>
      </c>
    </row>
    <row r="22" spans="1:1">
      <c r="A22" s="167" t="s">
        <v>16</v>
      </c>
    </row>
    <row r="23" spans="1:1">
      <c r="A23" t="s">
        <v>17</v>
      </c>
    </row>
    <row r="25" spans="1:1">
      <c r="A25" s="167" t="s">
        <v>18</v>
      </c>
    </row>
    <row r="26" spans="1:1">
      <c r="A26" t="s">
        <v>19</v>
      </c>
    </row>
    <row r="28" spans="1:1">
      <c r="A28" s="167" t="s">
        <v>20</v>
      </c>
    </row>
    <row r="29" spans="1:1">
      <c r="A29" t="s">
        <v>21</v>
      </c>
    </row>
    <row r="31" spans="1:1">
      <c r="A31" s="167" t="s">
        <v>22</v>
      </c>
    </row>
    <row r="32" spans="1:1">
      <c r="A32" t="s">
        <v>23</v>
      </c>
    </row>
    <row r="34" spans="1:1">
      <c r="A34" s="167" t="s">
        <v>24</v>
      </c>
    </row>
    <row r="35" spans="1:1">
      <c r="A35" t="s">
        <v>25</v>
      </c>
    </row>
    <row r="37" spans="1:1">
      <c r="A37" t="s">
        <v>26</v>
      </c>
    </row>
  </sheetData>
  <sheetProtection sheet="1" formatCells="0" formatColumns="0" formatRows="0" insertColumns="0" insertRows="0" insertHyperlinks="0" deleteColumns="0" deleteRows="0" autoFilter="0" pivotTables="0"/>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E391DD-CFBA-4FB6-89CB-27F45BFAEA90}">
  <sheetPr codeName="Sheet1">
    <tabColor theme="9" tint="0.39997558519241921"/>
  </sheetPr>
  <dimension ref="A1:AP181"/>
  <sheetViews>
    <sheetView zoomScale="70" zoomScaleNormal="70" workbookViewId="0">
      <pane xSplit="3" ySplit="6" topLeftCell="D7" activePane="bottomRight" state="frozen"/>
      <selection pane="bottomRight" activeCell="AA1" sqref="AA1:AC1"/>
      <selection pane="bottomLeft" activeCell="A6" sqref="A6"/>
      <selection pane="topRight" activeCell="D1" sqref="D1"/>
    </sheetView>
  </sheetViews>
  <sheetFormatPr defaultColWidth="9.140625" defaultRowHeight="14.45"/>
  <cols>
    <col min="1" max="1" width="18.7109375" style="10" customWidth="1"/>
    <col min="2" max="2" width="19.140625" style="10" customWidth="1"/>
    <col min="3" max="3" width="38.85546875" style="10" customWidth="1"/>
    <col min="4" max="4" width="11.42578125" style="10" customWidth="1"/>
    <col min="5" max="5" width="5.28515625" style="10" customWidth="1"/>
    <col min="6" max="6" width="14.5703125" style="10" customWidth="1"/>
    <col min="7" max="7" width="7.28515625" style="10" bestFit="1" customWidth="1"/>
    <col min="8" max="8" width="9.140625" style="10"/>
    <col min="9" max="9" width="7.140625" style="10" bestFit="1" customWidth="1"/>
    <col min="10" max="10" width="8.140625" style="10" bestFit="1" customWidth="1"/>
    <col min="11" max="11" width="8.140625" style="10" customWidth="1"/>
    <col min="12" max="12" width="11.140625" style="15" customWidth="1"/>
    <col min="13" max="13" width="16.7109375" style="15" customWidth="1"/>
    <col min="14" max="14" width="13.28515625" style="15" customWidth="1"/>
    <col min="15" max="15" width="16.7109375" style="15" customWidth="1"/>
    <col min="16" max="16" width="12.5703125" style="15" customWidth="1"/>
    <col min="17" max="17" width="16.7109375" style="15" customWidth="1"/>
    <col min="18" max="20" width="9.7109375" style="14" customWidth="1"/>
    <col min="21" max="29" width="12" style="14" customWidth="1"/>
    <col min="30" max="30" width="9.7109375" style="14" customWidth="1"/>
    <col min="31" max="31" width="11.140625" style="15" customWidth="1"/>
    <col min="32" max="32" width="16.7109375" style="15" customWidth="1"/>
    <col min="33" max="33" width="13.28515625" style="15" customWidth="1"/>
    <col min="34" max="34" width="16.7109375" style="15" customWidth="1"/>
    <col min="35" max="35" width="12.5703125" style="15" customWidth="1"/>
    <col min="36" max="36" width="16.7109375" style="15" customWidth="1"/>
    <col min="37" max="39" width="9.7109375" style="14" customWidth="1"/>
    <col min="40" max="42" width="13.42578125" style="14" customWidth="1"/>
    <col min="43" max="16384" width="9.140625" style="10"/>
  </cols>
  <sheetData>
    <row r="1" spans="1:42" s="163" customFormat="1" ht="107.1" customHeight="1">
      <c r="C1" s="164"/>
      <c r="D1" s="229" t="s">
        <v>27</v>
      </c>
      <c r="E1" s="229"/>
      <c r="F1" s="229"/>
      <c r="G1" s="229"/>
      <c r="H1" s="229"/>
      <c r="I1" s="229"/>
      <c r="J1" s="229"/>
      <c r="K1" s="238" t="s">
        <v>28</v>
      </c>
      <c r="L1" s="210" t="s">
        <v>29</v>
      </c>
      <c r="M1" s="210"/>
      <c r="N1" s="210"/>
      <c r="O1" s="210"/>
      <c r="P1" s="210"/>
      <c r="Q1" s="210"/>
      <c r="R1" s="164"/>
      <c r="S1" s="164"/>
      <c r="T1" s="164"/>
      <c r="U1" s="210" t="s">
        <v>30</v>
      </c>
      <c r="V1" s="210"/>
      <c r="W1" s="210"/>
      <c r="X1" s="210" t="s">
        <v>31</v>
      </c>
      <c r="Y1" s="210"/>
      <c r="Z1" s="210"/>
      <c r="AA1" s="210" t="s">
        <v>32</v>
      </c>
      <c r="AB1" s="210"/>
      <c r="AC1" s="210"/>
      <c r="AD1" s="236" t="s">
        <v>33</v>
      </c>
      <c r="AE1" s="210" t="s">
        <v>29</v>
      </c>
      <c r="AF1" s="210"/>
      <c r="AG1" s="210"/>
      <c r="AH1" s="210"/>
      <c r="AI1" s="210"/>
      <c r="AJ1" s="210"/>
      <c r="AK1" s="164"/>
      <c r="AL1" s="164"/>
      <c r="AM1" s="164"/>
      <c r="AN1" s="204"/>
      <c r="AO1" s="204"/>
      <c r="AP1" s="204"/>
    </row>
    <row r="2" spans="1:42" ht="75" customHeight="1">
      <c r="A2" s="233" t="s">
        <v>34</v>
      </c>
      <c r="B2" s="233" t="s">
        <v>35</v>
      </c>
      <c r="C2" s="234" t="s">
        <v>36</v>
      </c>
      <c r="D2" s="232" t="s">
        <v>37</v>
      </c>
      <c r="E2" s="232"/>
      <c r="F2" s="232"/>
      <c r="G2" s="232"/>
      <c r="H2" s="232"/>
      <c r="I2" s="232"/>
      <c r="J2" s="232"/>
      <c r="K2" s="238"/>
      <c r="L2" s="244" t="s">
        <v>38</v>
      </c>
      <c r="M2" s="244"/>
      <c r="N2" s="244"/>
      <c r="O2" s="244"/>
      <c r="P2" s="244"/>
      <c r="Q2" s="244"/>
      <c r="R2" s="211" t="s">
        <v>39</v>
      </c>
      <c r="S2" s="212"/>
      <c r="T2" s="213"/>
      <c r="U2" s="239" t="s">
        <v>40</v>
      </c>
      <c r="V2" s="240"/>
      <c r="W2" s="241"/>
      <c r="X2" s="239" t="s">
        <v>40</v>
      </c>
      <c r="Y2" s="240"/>
      <c r="Z2" s="241"/>
      <c r="AA2" s="239" t="s">
        <v>40</v>
      </c>
      <c r="AB2" s="240"/>
      <c r="AC2" s="241"/>
      <c r="AD2" s="236"/>
      <c r="AE2" s="220" t="s">
        <v>41</v>
      </c>
      <c r="AF2" s="221"/>
      <c r="AG2" s="221"/>
      <c r="AH2" s="221"/>
      <c r="AI2" s="221"/>
      <c r="AJ2" s="222"/>
      <c r="AK2" s="211" t="s">
        <v>42</v>
      </c>
      <c r="AL2" s="212"/>
      <c r="AM2" s="213"/>
      <c r="AN2" s="205" t="s">
        <v>43</v>
      </c>
      <c r="AO2" s="206"/>
      <c r="AP2" s="207"/>
    </row>
    <row r="3" spans="1:42" ht="40.5" customHeight="1">
      <c r="A3" s="233"/>
      <c r="B3" s="233"/>
      <c r="C3" s="234"/>
      <c r="D3" s="232"/>
      <c r="E3" s="232"/>
      <c r="F3" s="232"/>
      <c r="G3" s="232"/>
      <c r="H3" s="232"/>
      <c r="I3" s="232"/>
      <c r="J3" s="232"/>
      <c r="K3" s="238"/>
      <c r="L3" s="244"/>
      <c r="M3" s="244"/>
      <c r="N3" s="244"/>
      <c r="O3" s="244"/>
      <c r="P3" s="244"/>
      <c r="Q3" s="244"/>
      <c r="R3" s="214"/>
      <c r="S3" s="215"/>
      <c r="T3" s="216"/>
      <c r="U3" s="198"/>
      <c r="V3" s="199"/>
      <c r="W3" s="200"/>
      <c r="X3" s="198"/>
      <c r="Y3" s="199"/>
      <c r="Z3" s="200"/>
      <c r="AA3" s="198"/>
      <c r="AB3" s="199"/>
      <c r="AC3" s="200"/>
      <c r="AD3" s="236"/>
      <c r="AE3" s="223"/>
      <c r="AF3" s="224"/>
      <c r="AG3" s="224"/>
      <c r="AH3" s="224"/>
      <c r="AI3" s="224"/>
      <c r="AJ3" s="225"/>
      <c r="AK3" s="214"/>
      <c r="AL3" s="215"/>
      <c r="AM3" s="216"/>
      <c r="AN3" s="208"/>
      <c r="AO3" s="208"/>
      <c r="AP3" s="208"/>
    </row>
    <row r="4" spans="1:42" ht="18.75" customHeight="1">
      <c r="A4" s="233"/>
      <c r="B4" s="233"/>
      <c r="C4" s="234"/>
      <c r="D4" s="232"/>
      <c r="E4" s="232"/>
      <c r="F4" s="232"/>
      <c r="G4" s="232"/>
      <c r="H4" s="232"/>
      <c r="I4" s="232"/>
      <c r="J4" s="232"/>
      <c r="K4" s="238"/>
      <c r="L4" s="244"/>
      <c r="M4" s="244"/>
      <c r="N4" s="244"/>
      <c r="O4" s="244"/>
      <c r="P4" s="244"/>
      <c r="Q4" s="244"/>
      <c r="R4" s="214"/>
      <c r="S4" s="215"/>
      <c r="T4" s="216"/>
      <c r="U4" s="201" t="s">
        <v>44</v>
      </c>
      <c r="V4" s="201"/>
      <c r="W4" s="66">
        <v>0.09</v>
      </c>
      <c r="X4" s="201" t="s">
        <v>44</v>
      </c>
      <c r="Y4" s="201"/>
      <c r="Z4" s="134">
        <v>0.08</v>
      </c>
      <c r="AA4" s="245" t="s">
        <v>45</v>
      </c>
      <c r="AB4" s="245"/>
      <c r="AC4" s="134">
        <v>0.2</v>
      </c>
      <c r="AD4" s="236"/>
      <c r="AE4" s="226" t="s">
        <v>46</v>
      </c>
      <c r="AF4" s="227"/>
      <c r="AG4" s="227"/>
      <c r="AH4" s="227"/>
      <c r="AI4" s="228"/>
      <c r="AJ4" s="138">
        <v>62</v>
      </c>
      <c r="AK4" s="214"/>
      <c r="AL4" s="215"/>
      <c r="AM4" s="216"/>
      <c r="AN4" s="209" t="s">
        <v>47</v>
      </c>
      <c r="AO4" s="209"/>
      <c r="AP4" s="176">
        <v>2.5999999999999999E-2</v>
      </c>
    </row>
    <row r="5" spans="1:42" ht="28.5" customHeight="1">
      <c r="A5" s="233"/>
      <c r="B5" s="233"/>
      <c r="C5" s="234"/>
      <c r="D5" s="232"/>
      <c r="E5" s="232"/>
      <c r="F5" s="232"/>
      <c r="G5" s="232"/>
      <c r="H5" s="232"/>
      <c r="I5" s="232"/>
      <c r="J5" s="232"/>
      <c r="K5" s="238"/>
      <c r="L5" s="244"/>
      <c r="M5" s="244"/>
      <c r="N5" s="244"/>
      <c r="O5" s="244"/>
      <c r="P5" s="244"/>
      <c r="Q5" s="244"/>
      <c r="R5" s="217"/>
      <c r="S5" s="218"/>
      <c r="T5" s="219"/>
      <c r="U5" s="242" t="s">
        <v>48</v>
      </c>
      <c r="V5" s="243"/>
      <c r="W5" s="175"/>
      <c r="X5" s="242" t="s">
        <v>49</v>
      </c>
      <c r="Y5" s="243"/>
      <c r="Z5" s="175"/>
      <c r="AA5" s="201" t="s">
        <v>50</v>
      </c>
      <c r="AB5" s="201"/>
      <c r="AC5" s="175"/>
      <c r="AD5" s="236"/>
      <c r="AE5" s="226" t="s">
        <v>51</v>
      </c>
      <c r="AF5" s="227"/>
      <c r="AG5" s="227"/>
      <c r="AH5" s="227"/>
      <c r="AI5" s="228"/>
      <c r="AJ5" s="138">
        <v>78</v>
      </c>
      <c r="AK5" s="217"/>
      <c r="AL5" s="218"/>
      <c r="AM5" s="219"/>
      <c r="AN5" s="202" t="s">
        <v>52</v>
      </c>
      <c r="AO5" s="203"/>
      <c r="AP5" s="137" t="s">
        <v>53</v>
      </c>
    </row>
    <row r="6" spans="1:42" ht="42">
      <c r="A6" s="233"/>
      <c r="B6" s="233"/>
      <c r="C6" s="234"/>
      <c r="D6" s="54" t="s">
        <v>54</v>
      </c>
      <c r="E6" s="54" t="s">
        <v>55</v>
      </c>
      <c r="F6" s="54" t="s">
        <v>56</v>
      </c>
      <c r="G6" s="54" t="s">
        <v>57</v>
      </c>
      <c r="H6" s="54" t="s">
        <v>58</v>
      </c>
      <c r="I6" s="54" t="s">
        <v>59</v>
      </c>
      <c r="J6" s="54" t="s">
        <v>60</v>
      </c>
      <c r="K6" s="238"/>
      <c r="L6" s="55" t="s">
        <v>61</v>
      </c>
      <c r="M6" s="55" t="s">
        <v>62</v>
      </c>
      <c r="N6" s="55" t="s">
        <v>63</v>
      </c>
      <c r="O6" s="55" t="s">
        <v>64</v>
      </c>
      <c r="P6" s="55" t="s">
        <v>65</v>
      </c>
      <c r="Q6" s="55" t="s">
        <v>66</v>
      </c>
      <c r="R6" s="72" t="s">
        <v>58</v>
      </c>
      <c r="S6" s="72" t="s">
        <v>59</v>
      </c>
      <c r="T6" s="72" t="s">
        <v>67</v>
      </c>
      <c r="U6" s="175" t="s">
        <v>61</v>
      </c>
      <c r="V6" s="175" t="s">
        <v>63</v>
      </c>
      <c r="W6" s="175" t="s">
        <v>65</v>
      </c>
      <c r="X6" s="175" t="s">
        <v>61</v>
      </c>
      <c r="Y6" s="175" t="s">
        <v>63</v>
      </c>
      <c r="Z6" s="175" t="s">
        <v>65</v>
      </c>
      <c r="AA6" s="175" t="s">
        <v>61</v>
      </c>
      <c r="AB6" s="175" t="s">
        <v>63</v>
      </c>
      <c r="AC6" s="175" t="s">
        <v>65</v>
      </c>
      <c r="AD6" s="236"/>
      <c r="AE6" s="55" t="s">
        <v>61</v>
      </c>
      <c r="AF6" s="55" t="s">
        <v>62</v>
      </c>
      <c r="AG6" s="55" t="s">
        <v>63</v>
      </c>
      <c r="AH6" s="55" t="s">
        <v>64</v>
      </c>
      <c r="AI6" s="55" t="s">
        <v>65</v>
      </c>
      <c r="AJ6" s="55" t="s">
        <v>66</v>
      </c>
      <c r="AK6" s="72" t="s">
        <v>58</v>
      </c>
      <c r="AL6" s="72" t="s">
        <v>59</v>
      </c>
      <c r="AM6" s="72" t="s">
        <v>67</v>
      </c>
      <c r="AN6" s="135" t="s">
        <v>61</v>
      </c>
      <c r="AO6" s="135" t="s">
        <v>63</v>
      </c>
      <c r="AP6" s="135" t="s">
        <v>65</v>
      </c>
    </row>
    <row r="7" spans="1:42" ht="51.95">
      <c r="A7" s="230" t="s">
        <v>68</v>
      </c>
      <c r="B7" s="230" t="s">
        <v>69</v>
      </c>
      <c r="C7" s="12" t="s">
        <v>70</v>
      </c>
      <c r="D7" s="12">
        <v>3531219</v>
      </c>
      <c r="E7" s="179">
        <v>2005</v>
      </c>
      <c r="F7" s="179" t="s">
        <v>71</v>
      </c>
      <c r="G7" s="179" t="s">
        <v>72</v>
      </c>
      <c r="H7" s="50">
        <f>'ABS conc calculations'!H6</f>
        <v>4.4400000000000004E-3</v>
      </c>
      <c r="I7" s="50">
        <f>'ABS conc calculations'!I6</f>
        <v>9.7099999999999999E-3</v>
      </c>
      <c r="J7" s="111">
        <f>'ABS conc calculations'!J6</f>
        <v>6.94E-3</v>
      </c>
      <c r="K7" s="238"/>
      <c r="L7" s="53">
        <f>(0.5/24)*(1/365)</f>
        <v>5.7077625570776254E-5</v>
      </c>
      <c r="M7" s="24" t="s">
        <v>73</v>
      </c>
      <c r="N7" s="53">
        <f>(3/24)*(1/365)</f>
        <v>3.4246575342465754E-4</v>
      </c>
      <c r="O7" s="24" t="s">
        <v>74</v>
      </c>
      <c r="P7" s="53">
        <f>(1/24)*(1/365)</f>
        <v>1.1415525114155251E-4</v>
      </c>
      <c r="Q7" s="24" t="s">
        <v>75</v>
      </c>
      <c r="R7" s="2">
        <f>H7*L7</f>
        <v>2.5342465753424661E-7</v>
      </c>
      <c r="S7" s="2">
        <f>I7*N7</f>
        <v>3.3253424657534247E-6</v>
      </c>
      <c r="T7" s="2">
        <f>J7*P7</f>
        <v>7.922374429223744E-7</v>
      </c>
      <c r="U7" s="2">
        <f>R7*W$4</f>
        <v>2.2808219178082194E-8</v>
      </c>
      <c r="V7" s="2">
        <f>S7*W$4</f>
        <v>2.9928082191780819E-7</v>
      </c>
      <c r="W7" s="2">
        <f>T7*W$4</f>
        <v>7.1301369863013692E-8</v>
      </c>
      <c r="X7" s="2">
        <f>R7*Z$4</f>
        <v>2.0273972602739729E-8</v>
      </c>
      <c r="Y7" s="2">
        <f>S7*Z$4</f>
        <v>2.66027397260274E-7</v>
      </c>
      <c r="Z7" s="2">
        <f>T7*Z$4</f>
        <v>6.3378995433789947E-8</v>
      </c>
      <c r="AA7" s="2">
        <f>R7*AC$4</f>
        <v>5.0684931506849323E-8</v>
      </c>
      <c r="AB7" s="2">
        <f>S7*AC$4</f>
        <v>6.6506849315068499E-7</v>
      </c>
      <c r="AC7" s="2">
        <f>T7*AC$4</f>
        <v>1.584474885844749E-7</v>
      </c>
      <c r="AD7" s="236"/>
      <c r="AE7" s="139">
        <f>(0.5/24)*(1/365)*($AJ$4/$AJ$5)</f>
        <v>4.5369394684463171E-5</v>
      </c>
      <c r="AF7" s="24" t="s">
        <v>73</v>
      </c>
      <c r="AG7" s="53">
        <f>(3/24)*(1/365)*($AJ$4/$AJ$5)</f>
        <v>2.7221636810677904E-4</v>
      </c>
      <c r="AH7" s="24" t="s">
        <v>74</v>
      </c>
      <c r="AI7" s="139">
        <f>(1/24)*(1/365)*($AJ$4/$AJ$5)</f>
        <v>9.0738789368926341E-5</v>
      </c>
      <c r="AJ7" s="24" t="s">
        <v>75</v>
      </c>
      <c r="AK7" s="2">
        <f>H7*AE7</f>
        <v>2.0144011239901649E-7</v>
      </c>
      <c r="AL7" s="2">
        <f>I7*AG7</f>
        <v>2.6432209343168245E-6</v>
      </c>
      <c r="AM7" s="2">
        <f>J7*AI7</f>
        <v>6.2972719822034881E-7</v>
      </c>
      <c r="AN7" s="6">
        <f>$AP$4/AK7</f>
        <v>129070.61900610289</v>
      </c>
      <c r="AO7" s="6">
        <f t="shared" ref="AO7:AP20" si="0">$AP$4/AL7</f>
        <v>9836.4838377462547</v>
      </c>
      <c r="AP7" s="6">
        <f t="shared" si="0"/>
        <v>41287.719624430611</v>
      </c>
    </row>
    <row r="8" spans="1:42" ht="103.5" customHeight="1">
      <c r="A8" s="231"/>
      <c r="B8" s="231"/>
      <c r="C8" s="12" t="s">
        <v>76</v>
      </c>
      <c r="D8" s="12">
        <v>2604770</v>
      </c>
      <c r="E8" s="179">
        <v>2000</v>
      </c>
      <c r="F8" s="179" t="s">
        <v>77</v>
      </c>
      <c r="G8" s="179" t="s">
        <v>78</v>
      </c>
      <c r="H8" s="50">
        <f>'ABS conc calculations'!H7</f>
        <v>5.0000000000000001E-3</v>
      </c>
      <c r="I8" s="50">
        <f>'ABS conc calculations'!I7</f>
        <v>0.01</v>
      </c>
      <c r="J8" s="50">
        <f>'ABS conc calculations'!J7</f>
        <v>5.0000000000000001E-3</v>
      </c>
      <c r="K8" s="238"/>
      <c r="L8" s="53">
        <f>(8/24)*(5/(365))</f>
        <v>4.5662100456621002E-3</v>
      </c>
      <c r="M8" s="24" t="s">
        <v>79</v>
      </c>
      <c r="N8" s="53">
        <f>(8/24)*((3*10)/(365))</f>
        <v>2.7397260273972601E-2</v>
      </c>
      <c r="O8" s="24" t="s">
        <v>80</v>
      </c>
      <c r="P8" s="53">
        <f>(8/24)*(10/(365))</f>
        <v>9.1324200913242004E-3</v>
      </c>
      <c r="Q8" s="24" t="s">
        <v>81</v>
      </c>
      <c r="R8" s="2">
        <f>H8*L8</f>
        <v>2.2831050228310503E-5</v>
      </c>
      <c r="S8" s="2">
        <f>I8*N8</f>
        <v>2.7397260273972601E-4</v>
      </c>
      <c r="T8" s="2">
        <f>J8*P8</f>
        <v>4.5662100456621006E-5</v>
      </c>
      <c r="U8" s="2">
        <f>R8*W$4</f>
        <v>2.054794520547945E-6</v>
      </c>
      <c r="V8" s="2">
        <f t="shared" ref="V8:V20" si="1">S8*W$4</f>
        <v>2.4657534246575338E-5</v>
      </c>
      <c r="W8" s="2">
        <f t="shared" ref="W8:W20" si="2">T8*W$4</f>
        <v>4.10958904109589E-6</v>
      </c>
      <c r="X8" s="2">
        <f t="shared" ref="X8:X20" si="3">R8*Z$4</f>
        <v>1.8264840182648404E-6</v>
      </c>
      <c r="Y8" s="2">
        <f t="shared" ref="Y8:Y20" si="4">S8*Z$4</f>
        <v>2.191780821917808E-5</v>
      </c>
      <c r="Z8" s="2">
        <f t="shared" ref="Z8:Z20" si="5">T8*Z$4</f>
        <v>3.6529680365296807E-6</v>
      </c>
      <c r="AA8" s="2">
        <f t="shared" ref="AA8:AA20" si="6">R8*AC$4</f>
        <v>4.5662100456621006E-6</v>
      </c>
      <c r="AB8" s="2">
        <f t="shared" ref="AB8:AB20" si="7">S8*AC$4</f>
        <v>5.4794520547945207E-5</v>
      </c>
      <c r="AC8" s="2">
        <f t="shared" ref="AC8:AC20" si="8">T8*AC$4</f>
        <v>9.1324200913242012E-6</v>
      </c>
      <c r="AD8" s="236"/>
      <c r="AE8" s="140">
        <f>(8/24)*(5/(365))*($AJ$4/$AJ$5)</f>
        <v>3.629551574757054E-3</v>
      </c>
      <c r="AF8" s="24" t="s">
        <v>79</v>
      </c>
      <c r="AG8" s="141">
        <f>(8/24)*((3*10)/(365))*($AJ$4/$AJ$5)</f>
        <v>2.1777309448542323E-2</v>
      </c>
      <c r="AH8" s="24" t="s">
        <v>80</v>
      </c>
      <c r="AI8" s="140">
        <f>(8/24)*(10/(365))*($AJ$4/$AJ$5)</f>
        <v>7.2591031495141079E-3</v>
      </c>
      <c r="AJ8" s="24" t="s">
        <v>81</v>
      </c>
      <c r="AK8" s="2">
        <f>H8*AE8</f>
        <v>1.8147757873785272E-5</v>
      </c>
      <c r="AL8" s="2">
        <f>I8*AG8</f>
        <v>2.1777309448542325E-4</v>
      </c>
      <c r="AM8" s="2">
        <f>J8*AI8</f>
        <v>3.6295515747570543E-5</v>
      </c>
      <c r="AN8" s="6">
        <f t="shared" ref="AN8:AN20" si="9">$AP$4/AK8</f>
        <v>1432.6838709677418</v>
      </c>
      <c r="AO8" s="6">
        <f t="shared" si="0"/>
        <v>119.39032258064516</v>
      </c>
      <c r="AP8" s="6">
        <f t="shared" si="0"/>
        <v>716.34193548387088</v>
      </c>
    </row>
    <row r="9" spans="1:42" ht="103.5" customHeight="1">
      <c r="A9" s="231"/>
      <c r="B9" s="231"/>
      <c r="C9" s="12" t="s">
        <v>82</v>
      </c>
      <c r="D9" s="12">
        <v>2604770</v>
      </c>
      <c r="E9" s="179">
        <v>2000</v>
      </c>
      <c r="F9" s="179" t="s">
        <v>77</v>
      </c>
      <c r="G9" s="179" t="s">
        <v>78</v>
      </c>
      <c r="H9" s="50">
        <f>'ABS conc calculations'!H8</f>
        <v>0.01</v>
      </c>
      <c r="I9" s="50">
        <f>'ABS conc calculations'!I8</f>
        <v>0.05</v>
      </c>
      <c r="J9" s="52">
        <f>'ABS conc calculations'!J8</f>
        <v>0.02</v>
      </c>
      <c r="K9" s="238"/>
      <c r="L9" s="53">
        <f>(8/24)*(5/(365))</f>
        <v>4.5662100456621002E-3</v>
      </c>
      <c r="M9" s="24" t="s">
        <v>79</v>
      </c>
      <c r="N9" s="53">
        <f>(8/24)*((3*10)/(365))</f>
        <v>2.7397260273972601E-2</v>
      </c>
      <c r="O9" s="24" t="s">
        <v>80</v>
      </c>
      <c r="P9" s="53">
        <f>(8/24)*(10/(365))</f>
        <v>9.1324200913242004E-3</v>
      </c>
      <c r="Q9" s="24" t="s">
        <v>81</v>
      </c>
      <c r="R9" s="2">
        <f>H9*L9</f>
        <v>4.5662100456621006E-5</v>
      </c>
      <c r="S9" s="2">
        <f>I9*N9</f>
        <v>1.3698630136986301E-3</v>
      </c>
      <c r="T9" s="2">
        <f>J9*P9</f>
        <v>1.8264840182648402E-4</v>
      </c>
      <c r="U9" s="2">
        <f t="shared" ref="U9:U20" si="10">R9*W$4</f>
        <v>4.10958904109589E-6</v>
      </c>
      <c r="V9" s="2">
        <f t="shared" si="1"/>
        <v>1.2328767123287671E-4</v>
      </c>
      <c r="W9" s="2">
        <f t="shared" si="2"/>
        <v>1.643835616438356E-5</v>
      </c>
      <c r="X9" s="2">
        <f t="shared" si="3"/>
        <v>3.6529680365296807E-6</v>
      </c>
      <c r="Y9" s="2">
        <f t="shared" si="4"/>
        <v>1.0958904109589041E-4</v>
      </c>
      <c r="Z9" s="2">
        <f t="shared" si="5"/>
        <v>1.4611872146118723E-5</v>
      </c>
      <c r="AA9" s="2">
        <f t="shared" si="6"/>
        <v>9.1324200913242012E-6</v>
      </c>
      <c r="AB9" s="2">
        <f t="shared" si="7"/>
        <v>2.7397260273972606E-4</v>
      </c>
      <c r="AC9" s="2">
        <f t="shared" si="8"/>
        <v>3.6529680365296805E-5</v>
      </c>
      <c r="AD9" s="236"/>
      <c r="AE9" s="140">
        <f>(8/24)*(5/(365))*($AJ$4/$AJ$5)</f>
        <v>3.629551574757054E-3</v>
      </c>
      <c r="AF9" s="24" t="s">
        <v>79</v>
      </c>
      <c r="AG9" s="141">
        <f>(8/24)*((3*10)/(365))*($AJ$4/$AJ$5)</f>
        <v>2.1777309448542323E-2</v>
      </c>
      <c r="AH9" s="24" t="s">
        <v>80</v>
      </c>
      <c r="AI9" s="140">
        <f>(8/24)*(10/(365))*($AJ$4/$AJ$5)</f>
        <v>7.2591031495141079E-3</v>
      </c>
      <c r="AJ9" s="24" t="s">
        <v>81</v>
      </c>
      <c r="AK9" s="2">
        <f>H9*AE9</f>
        <v>3.6295515747570543E-5</v>
      </c>
      <c r="AL9" s="2">
        <f>I9*AG9</f>
        <v>1.0888654724271161E-3</v>
      </c>
      <c r="AM9" s="2">
        <f>J9*AI9</f>
        <v>1.4518206299028217E-4</v>
      </c>
      <c r="AN9" s="6">
        <f t="shared" si="9"/>
        <v>716.34193548387088</v>
      </c>
      <c r="AO9" s="6">
        <f t="shared" si="0"/>
        <v>23.878064516129033</v>
      </c>
      <c r="AP9" s="6">
        <f t="shared" si="0"/>
        <v>179.08548387096772</v>
      </c>
    </row>
    <row r="10" spans="1:42" ht="51.95">
      <c r="A10" s="231"/>
      <c r="B10" s="231"/>
      <c r="C10" s="12" t="s">
        <v>83</v>
      </c>
      <c r="D10" s="12">
        <v>3520468</v>
      </c>
      <c r="E10" s="179">
        <v>2016</v>
      </c>
      <c r="F10" s="179" t="s">
        <v>71</v>
      </c>
      <c r="G10" s="179" t="s">
        <v>78</v>
      </c>
      <c r="H10" s="51">
        <f>'ABS conc calculations'!H9</f>
        <v>2.2499999999999999E-2</v>
      </c>
      <c r="I10" s="50">
        <f>'ABS conc calculations'!I9</f>
        <v>4.4999999999999998E-2</v>
      </c>
      <c r="J10" s="51">
        <f>'ABS conc calculations'!J9</f>
        <v>2.2499999999999999E-2</v>
      </c>
      <c r="K10" s="238"/>
      <c r="L10" s="53">
        <f>(0.5/24)*(1/365)</f>
        <v>5.7077625570776254E-5</v>
      </c>
      <c r="M10" s="24" t="s">
        <v>73</v>
      </c>
      <c r="N10" s="53">
        <f>(3/24)*(1/365)</f>
        <v>3.4246575342465754E-4</v>
      </c>
      <c r="O10" s="24" t="s">
        <v>74</v>
      </c>
      <c r="P10" s="53">
        <f>(1/24)*(1/365)</f>
        <v>1.1415525114155251E-4</v>
      </c>
      <c r="Q10" s="24" t="s">
        <v>75</v>
      </c>
      <c r="R10" s="2">
        <f>H10*L10</f>
        <v>1.2842465753424656E-6</v>
      </c>
      <c r="S10" s="2">
        <f>I10*N10</f>
        <v>1.5410958904109589E-5</v>
      </c>
      <c r="T10" s="2">
        <f>J10*P10</f>
        <v>2.5684931506849312E-6</v>
      </c>
      <c r="U10" s="2">
        <f t="shared" si="10"/>
        <v>1.155821917808219E-7</v>
      </c>
      <c r="V10" s="2">
        <f t="shared" si="1"/>
        <v>1.3869863013698628E-6</v>
      </c>
      <c r="W10" s="2">
        <f t="shared" si="2"/>
        <v>2.3116438356164381E-7</v>
      </c>
      <c r="X10" s="2">
        <f t="shared" si="3"/>
        <v>1.0273972602739725E-7</v>
      </c>
      <c r="Y10" s="2">
        <f t="shared" si="4"/>
        <v>1.232876712328767E-6</v>
      </c>
      <c r="Z10" s="2">
        <f t="shared" si="5"/>
        <v>2.0547945205479449E-7</v>
      </c>
      <c r="AA10" s="2">
        <f t="shared" si="6"/>
        <v>2.5684931506849313E-7</v>
      </c>
      <c r="AB10" s="2">
        <f t="shared" si="7"/>
        <v>3.0821917808219177E-6</v>
      </c>
      <c r="AC10" s="2">
        <f t="shared" si="8"/>
        <v>5.1369863013698625E-7</v>
      </c>
      <c r="AD10" s="236"/>
      <c r="AE10" s="139">
        <f>(0.5/24)*(1/365)*($AJ$4/$AJ$5)</f>
        <v>4.5369394684463171E-5</v>
      </c>
      <c r="AF10" s="24" t="s">
        <v>73</v>
      </c>
      <c r="AG10" s="53">
        <f>(3/24)*(1/365)*($AJ$4/$AJ$5)</f>
        <v>2.7221636810677904E-4</v>
      </c>
      <c r="AH10" s="24" t="s">
        <v>74</v>
      </c>
      <c r="AI10" s="139">
        <f>(1/24)*(1/365)*($AJ$4/$AJ$5)</f>
        <v>9.0738789368926341E-5</v>
      </c>
      <c r="AJ10" s="24" t="s">
        <v>75</v>
      </c>
      <c r="AK10" s="2">
        <f>H10*AE10</f>
        <v>1.0208113804004213E-6</v>
      </c>
      <c r="AL10" s="2">
        <f>I10*AG10</f>
        <v>1.2249736564805056E-5</v>
      </c>
      <c r="AM10" s="2">
        <f>J10*AI10</f>
        <v>2.0416227608008426E-6</v>
      </c>
      <c r="AN10" s="6">
        <f t="shared" si="9"/>
        <v>25469.935483870973</v>
      </c>
      <c r="AO10" s="6">
        <f t="shared" si="0"/>
        <v>2122.494623655914</v>
      </c>
      <c r="AP10" s="6">
        <f t="shared" si="0"/>
        <v>12734.967741935487</v>
      </c>
    </row>
    <row r="11" spans="1:42" ht="51.95">
      <c r="A11" s="231"/>
      <c r="B11" s="231"/>
      <c r="C11" s="12" t="s">
        <v>84</v>
      </c>
      <c r="D11" s="12">
        <v>28699</v>
      </c>
      <c r="E11" s="179">
        <v>1991</v>
      </c>
      <c r="F11" s="179" t="s">
        <v>85</v>
      </c>
      <c r="G11" s="12" t="s">
        <v>78</v>
      </c>
      <c r="H11" s="51">
        <f>'ABS conc calculations'!H10</f>
        <v>5.0000000000000001E-3</v>
      </c>
      <c r="I11" s="51">
        <f>'ABS conc calculations'!I10</f>
        <v>1.9E-2</v>
      </c>
      <c r="J11" s="51">
        <f>'ABS conc calculations'!J10</f>
        <v>8.9999999999999993E-3</v>
      </c>
      <c r="K11" s="238"/>
      <c r="L11" s="53">
        <f>(8/24)*(5/(365))</f>
        <v>4.5662100456621002E-3</v>
      </c>
      <c r="M11" s="24" t="s">
        <v>79</v>
      </c>
      <c r="N11" s="53">
        <f>(8/24)*((3*10)/(365))</f>
        <v>2.7397260273972601E-2</v>
      </c>
      <c r="O11" s="24" t="s">
        <v>80</v>
      </c>
      <c r="P11" s="53">
        <f>(8/24)*(10/(365))</f>
        <v>9.1324200913242004E-3</v>
      </c>
      <c r="Q11" s="24" t="s">
        <v>81</v>
      </c>
      <c r="R11" s="2">
        <f>H11*L11</f>
        <v>2.2831050228310503E-5</v>
      </c>
      <c r="S11" s="2">
        <f>I11*N11</f>
        <v>5.2054794520547943E-4</v>
      </c>
      <c r="T11" s="2">
        <f>J11*P11</f>
        <v>8.2191780821917797E-5</v>
      </c>
      <c r="U11" s="2">
        <f t="shared" si="10"/>
        <v>2.054794520547945E-6</v>
      </c>
      <c r="V11" s="2">
        <f t="shared" si="1"/>
        <v>4.6849315068493144E-5</v>
      </c>
      <c r="W11" s="2">
        <f t="shared" si="2"/>
        <v>7.3972602739726019E-6</v>
      </c>
      <c r="X11" s="2">
        <f t="shared" si="3"/>
        <v>1.8264840182648404E-6</v>
      </c>
      <c r="Y11" s="2">
        <f t="shared" si="4"/>
        <v>4.1643835616438356E-5</v>
      </c>
      <c r="Z11" s="2">
        <f t="shared" si="5"/>
        <v>6.5753424657534237E-6</v>
      </c>
      <c r="AA11" s="2">
        <f t="shared" si="6"/>
        <v>4.5662100456621006E-6</v>
      </c>
      <c r="AB11" s="2">
        <f t="shared" si="7"/>
        <v>1.0410958904109589E-4</v>
      </c>
      <c r="AC11" s="2">
        <f t="shared" si="8"/>
        <v>1.643835616438356E-5</v>
      </c>
      <c r="AD11" s="236"/>
      <c r="AE11" s="140">
        <f>(8/24)*(5/(365))*($AJ$4/$AJ$5)</f>
        <v>3.629551574757054E-3</v>
      </c>
      <c r="AF11" s="24" t="s">
        <v>79</v>
      </c>
      <c r="AG11" s="141">
        <f>(8/24)*((3*10)/(365))*($AJ$4/$AJ$5)</f>
        <v>2.1777309448542323E-2</v>
      </c>
      <c r="AH11" s="24" t="s">
        <v>80</v>
      </c>
      <c r="AI11" s="140">
        <f>(8/24)*(10/(365))*($AJ$4/$AJ$5)</f>
        <v>7.2591031495141079E-3</v>
      </c>
      <c r="AJ11" s="24" t="s">
        <v>81</v>
      </c>
      <c r="AK11" s="2">
        <f>H11*AE11</f>
        <v>1.8147757873785272E-5</v>
      </c>
      <c r="AL11" s="2">
        <f>I11*AG11</f>
        <v>4.1376887952230412E-4</v>
      </c>
      <c r="AM11" s="2">
        <f>J11*AI11</f>
        <v>6.5331928345626963E-5</v>
      </c>
      <c r="AN11" s="6">
        <f t="shared" si="9"/>
        <v>1432.6838709677418</v>
      </c>
      <c r="AO11" s="6">
        <f t="shared" si="0"/>
        <v>62.837011884550094</v>
      </c>
      <c r="AP11" s="6">
        <f t="shared" si="0"/>
        <v>397.96774193548396</v>
      </c>
    </row>
    <row r="12" spans="1:42" ht="51.95">
      <c r="A12" s="231"/>
      <c r="B12" s="231"/>
      <c r="C12" s="179" t="s">
        <v>86</v>
      </c>
      <c r="D12" s="12">
        <v>3582228</v>
      </c>
      <c r="E12" s="179">
        <v>1990</v>
      </c>
      <c r="F12" s="179" t="s">
        <v>87</v>
      </c>
      <c r="G12" s="179" t="s">
        <v>78</v>
      </c>
      <c r="H12" s="50" t="str">
        <f>'ABS conc calculations'!H11</f>
        <v>NA</v>
      </c>
      <c r="I12" s="50" t="str">
        <f>'ABS conc calculations'!I11</f>
        <v>NA</v>
      </c>
      <c r="J12" s="50" t="str">
        <f>'ABS conc calculations'!J11</f>
        <v>NA</v>
      </c>
      <c r="K12" s="238"/>
      <c r="L12" s="53">
        <f>(0.5/24)*(1/365)</f>
        <v>5.7077625570776254E-5</v>
      </c>
      <c r="M12" s="24" t="s">
        <v>73</v>
      </c>
      <c r="N12" s="53">
        <f>(3/24)*(1/365)</f>
        <v>3.4246575342465754E-4</v>
      </c>
      <c r="O12" s="24" t="s">
        <v>74</v>
      </c>
      <c r="P12" s="53">
        <f>(1/24)*(1/365)</f>
        <v>1.1415525114155251E-4</v>
      </c>
      <c r="Q12" s="24" t="s">
        <v>75</v>
      </c>
      <c r="R12" s="112" t="s">
        <v>88</v>
      </c>
      <c r="S12" s="112" t="s">
        <v>88</v>
      </c>
      <c r="T12" s="112" t="s">
        <v>88</v>
      </c>
      <c r="U12" s="112" t="s">
        <v>88</v>
      </c>
      <c r="V12" s="112" t="s">
        <v>88</v>
      </c>
      <c r="W12" s="112" t="s">
        <v>88</v>
      </c>
      <c r="X12" s="112" t="s">
        <v>88</v>
      </c>
      <c r="Y12" s="112" t="s">
        <v>88</v>
      </c>
      <c r="Z12" s="112" t="s">
        <v>88</v>
      </c>
      <c r="AA12" s="112" t="s">
        <v>88</v>
      </c>
      <c r="AB12" s="112" t="s">
        <v>88</v>
      </c>
      <c r="AC12" s="112" t="s">
        <v>88</v>
      </c>
      <c r="AD12" s="236"/>
      <c r="AE12" s="139">
        <f>(0.5/24)*(1/365)*($AJ$4/$AJ$5)</f>
        <v>4.5369394684463171E-5</v>
      </c>
      <c r="AF12" s="24" t="s">
        <v>73</v>
      </c>
      <c r="AG12" s="53">
        <f>(3/24)*(1/365)*($AJ$4/$AJ$5)</f>
        <v>2.7221636810677904E-4</v>
      </c>
      <c r="AH12" s="24" t="s">
        <v>74</v>
      </c>
      <c r="AI12" s="139">
        <f>(1/24)*(1/365)*($AJ$4/$AJ$5)</f>
        <v>9.0738789368926341E-5</v>
      </c>
      <c r="AJ12" s="24" t="s">
        <v>75</v>
      </c>
      <c r="AK12" s="112" t="s">
        <v>88</v>
      </c>
      <c r="AL12" s="112" t="s">
        <v>88</v>
      </c>
      <c r="AM12" s="112" t="s">
        <v>88</v>
      </c>
      <c r="AN12" s="172" t="s">
        <v>88</v>
      </c>
      <c r="AO12" s="172" t="s">
        <v>88</v>
      </c>
      <c r="AP12" s="172" t="s">
        <v>88</v>
      </c>
    </row>
    <row r="13" spans="1:42" ht="51.95">
      <c r="A13" s="231"/>
      <c r="B13" s="231"/>
      <c r="C13" s="179" t="s">
        <v>89</v>
      </c>
      <c r="D13" s="12">
        <v>3582228</v>
      </c>
      <c r="E13" s="179">
        <v>1990</v>
      </c>
      <c r="F13" s="179" t="s">
        <v>87</v>
      </c>
      <c r="G13" s="179" t="s">
        <v>78</v>
      </c>
      <c r="H13" s="50">
        <f>'ABS conc calculations'!H12</f>
        <v>5.5999999999999999E-3</v>
      </c>
      <c r="I13" s="50">
        <f>'ABS conc calculations'!I12</f>
        <v>5.5999999999999999E-3</v>
      </c>
      <c r="J13" s="50">
        <f>'ABS conc calculations'!J12</f>
        <v>5.5999999999999999E-3</v>
      </c>
      <c r="K13" s="238"/>
      <c r="L13" s="53">
        <f>(8/24)*(5/(365))</f>
        <v>4.5662100456621002E-3</v>
      </c>
      <c r="M13" s="24" t="s">
        <v>79</v>
      </c>
      <c r="N13" s="53">
        <f>(8/24)*((3*10)/(365))</f>
        <v>2.7397260273972601E-2</v>
      </c>
      <c r="O13" s="24" t="s">
        <v>80</v>
      </c>
      <c r="P13" s="53">
        <f>(8/24)*(10/(365))</f>
        <v>9.1324200913242004E-3</v>
      </c>
      <c r="Q13" s="24" t="s">
        <v>81</v>
      </c>
      <c r="R13" s="2">
        <f t="shared" ref="R13:R20" si="11">H13*L13</f>
        <v>2.5570776255707761E-5</v>
      </c>
      <c r="S13" s="2">
        <f t="shared" ref="S13:S20" si="12">I13*N13</f>
        <v>1.5342465753424657E-4</v>
      </c>
      <c r="T13" s="2">
        <f t="shared" ref="T13:T20" si="13">J13*P13</f>
        <v>5.1141552511415522E-5</v>
      </c>
      <c r="U13" s="2">
        <f t="shared" si="10"/>
        <v>2.3013698630136984E-6</v>
      </c>
      <c r="V13" s="2">
        <f t="shared" si="1"/>
        <v>1.3808219178082192E-5</v>
      </c>
      <c r="W13" s="2">
        <f t="shared" si="2"/>
        <v>4.6027397260273968E-6</v>
      </c>
      <c r="X13" s="2">
        <f t="shared" si="3"/>
        <v>2.045662100456621E-6</v>
      </c>
      <c r="Y13" s="2">
        <f t="shared" si="4"/>
        <v>1.2273972602739726E-5</v>
      </c>
      <c r="Z13" s="2">
        <f t="shared" si="5"/>
        <v>4.0913242009132419E-6</v>
      </c>
      <c r="AA13" s="2">
        <f t="shared" si="6"/>
        <v>5.1141552511415524E-6</v>
      </c>
      <c r="AB13" s="2">
        <f t="shared" si="7"/>
        <v>3.0684931506849316E-5</v>
      </c>
      <c r="AC13" s="2">
        <f t="shared" si="8"/>
        <v>1.0228310502283105E-5</v>
      </c>
      <c r="AD13" s="236"/>
      <c r="AE13" s="140">
        <f>(8/24)*(5/(365))*($AJ$4/$AJ$5)</f>
        <v>3.629551574757054E-3</v>
      </c>
      <c r="AF13" s="24" t="s">
        <v>79</v>
      </c>
      <c r="AG13" s="141">
        <f>(8/24)*((3*10)/(365))*($AJ$4/$AJ$5)</f>
        <v>2.1777309448542323E-2</v>
      </c>
      <c r="AH13" s="24" t="s">
        <v>80</v>
      </c>
      <c r="AI13" s="140">
        <f>(8/24)*(10/(365))*($AJ$4/$AJ$5)</f>
        <v>7.2591031495141079E-3</v>
      </c>
      <c r="AJ13" s="24" t="s">
        <v>81</v>
      </c>
      <c r="AK13" s="2">
        <f t="shared" ref="AK13:AK20" si="14">H13*AE13</f>
        <v>2.0325488818639503E-5</v>
      </c>
      <c r="AL13" s="2">
        <f t="shared" ref="AL13:AL20" si="15">I13*AG13</f>
        <v>1.21952932911837E-4</v>
      </c>
      <c r="AM13" s="2">
        <f t="shared" ref="AM13:AM20" si="16">J13*AI13</f>
        <v>4.0650977637279005E-5</v>
      </c>
      <c r="AN13" s="6">
        <f t="shared" si="9"/>
        <v>1279.1820276497697</v>
      </c>
      <c r="AO13" s="6">
        <f t="shared" si="0"/>
        <v>213.19700460829495</v>
      </c>
      <c r="AP13" s="6">
        <f t="shared" si="0"/>
        <v>639.59101382488484</v>
      </c>
    </row>
    <row r="14" spans="1:42" ht="89.25" customHeight="1">
      <c r="A14" s="231"/>
      <c r="B14" s="231"/>
      <c r="C14" s="179" t="s">
        <v>90</v>
      </c>
      <c r="D14" s="12">
        <v>758916</v>
      </c>
      <c r="E14" s="179">
        <v>2010</v>
      </c>
      <c r="F14" s="179" t="s">
        <v>71</v>
      </c>
      <c r="G14" s="179" t="s">
        <v>78</v>
      </c>
      <c r="H14" s="50">
        <f>'ABS conc calculations'!H13</f>
        <v>1.1599999999999999</v>
      </c>
      <c r="I14" s="50">
        <f>'ABS conc calculations'!I13</f>
        <v>1.1599999999999999</v>
      </c>
      <c r="J14" s="50">
        <f>'ABS conc calculations'!J13</f>
        <v>1.1599999999999999</v>
      </c>
      <c r="K14" s="238"/>
      <c r="L14" s="53">
        <f>(0.5/24)*(1/365)</f>
        <v>5.7077625570776254E-5</v>
      </c>
      <c r="M14" s="24" t="s">
        <v>73</v>
      </c>
      <c r="N14" s="53">
        <f>(3/24)*(1/365)</f>
        <v>3.4246575342465754E-4</v>
      </c>
      <c r="O14" s="24" t="s">
        <v>74</v>
      </c>
      <c r="P14" s="53">
        <f>(1/24)*(1/365)</f>
        <v>1.1415525114155251E-4</v>
      </c>
      <c r="Q14" s="24" t="s">
        <v>75</v>
      </c>
      <c r="R14" s="2">
        <f t="shared" si="11"/>
        <v>6.6210045662100448E-5</v>
      </c>
      <c r="S14" s="2">
        <f t="shared" si="12"/>
        <v>3.9726027397260272E-4</v>
      </c>
      <c r="T14" s="2">
        <f t="shared" si="13"/>
        <v>1.324200913242009E-4</v>
      </c>
      <c r="U14" s="2">
        <f t="shared" si="10"/>
        <v>5.9589041095890405E-6</v>
      </c>
      <c r="V14" s="2">
        <f t="shared" si="1"/>
        <v>3.5753424657534243E-5</v>
      </c>
      <c r="W14" s="2">
        <f t="shared" si="2"/>
        <v>1.1917808219178081E-5</v>
      </c>
      <c r="X14" s="2">
        <f t="shared" si="3"/>
        <v>5.2968036529680358E-6</v>
      </c>
      <c r="Y14" s="2">
        <f t="shared" si="4"/>
        <v>3.1780821917808218E-5</v>
      </c>
      <c r="Z14" s="2">
        <f t="shared" si="5"/>
        <v>1.0593607305936072E-5</v>
      </c>
      <c r="AA14" s="2">
        <f t="shared" si="6"/>
        <v>1.324200913242009E-5</v>
      </c>
      <c r="AB14" s="2">
        <f t="shared" si="7"/>
        <v>7.9452054794520549E-5</v>
      </c>
      <c r="AC14" s="2">
        <f t="shared" si="8"/>
        <v>2.6484018264840181E-5</v>
      </c>
      <c r="AD14" s="236"/>
      <c r="AE14" s="139">
        <f>(0.5/24)*(1/365)*($AJ$4/$AJ$5)</f>
        <v>4.5369394684463171E-5</v>
      </c>
      <c r="AF14" s="24" t="s">
        <v>73</v>
      </c>
      <c r="AG14" s="53">
        <f>(3/24)*(1/365)*($AJ$4/$AJ$5)</f>
        <v>2.7221636810677904E-4</v>
      </c>
      <c r="AH14" s="24" t="s">
        <v>74</v>
      </c>
      <c r="AI14" s="139">
        <f>(1/24)*(1/365)*($AJ$4/$AJ$5)</f>
        <v>9.0738789368926341E-5</v>
      </c>
      <c r="AJ14" s="24" t="s">
        <v>75</v>
      </c>
      <c r="AK14" s="2">
        <f t="shared" si="14"/>
        <v>5.2628497833977274E-5</v>
      </c>
      <c r="AL14" s="2">
        <f t="shared" si="15"/>
        <v>3.1577098700386367E-4</v>
      </c>
      <c r="AM14" s="2">
        <f t="shared" si="16"/>
        <v>1.0525699566795455E-4</v>
      </c>
      <c r="AN14" s="6">
        <f t="shared" si="9"/>
        <v>494.02892102335937</v>
      </c>
      <c r="AO14" s="6">
        <f t="shared" si="0"/>
        <v>82.338153503893224</v>
      </c>
      <c r="AP14" s="6">
        <f t="shared" si="0"/>
        <v>247.01446051167969</v>
      </c>
    </row>
    <row r="15" spans="1:42" ht="51.95">
      <c r="A15" s="231"/>
      <c r="B15" s="231"/>
      <c r="C15" s="179" t="s">
        <v>91</v>
      </c>
      <c r="D15" s="179">
        <v>758916</v>
      </c>
      <c r="E15" s="179">
        <v>2010</v>
      </c>
      <c r="F15" s="179" t="s">
        <v>71</v>
      </c>
      <c r="G15" s="179" t="s">
        <v>78</v>
      </c>
      <c r="H15" s="50">
        <f>'ABS conc calculations'!H14</f>
        <v>0.97</v>
      </c>
      <c r="I15" s="50">
        <f>'ABS conc calculations'!I14</f>
        <v>9.27</v>
      </c>
      <c r="J15" s="50">
        <f>'ABS conc calculations'!J14</f>
        <v>5.12</v>
      </c>
      <c r="K15" s="238"/>
      <c r="L15" s="53">
        <f>(8/24)*(5/(365))</f>
        <v>4.5662100456621002E-3</v>
      </c>
      <c r="M15" s="24" t="s">
        <v>79</v>
      </c>
      <c r="N15" s="53">
        <f>(8/24)*((3*10)/(365))</f>
        <v>2.7397260273972601E-2</v>
      </c>
      <c r="O15" s="24" t="s">
        <v>80</v>
      </c>
      <c r="P15" s="53">
        <f>(8/24)*(10/(365))</f>
        <v>9.1324200913242004E-3</v>
      </c>
      <c r="Q15" s="24" t="s">
        <v>81</v>
      </c>
      <c r="R15" s="2">
        <f t="shared" si="11"/>
        <v>4.4292237442922367E-3</v>
      </c>
      <c r="S15" s="2">
        <f t="shared" si="12"/>
        <v>0.25397260273972599</v>
      </c>
      <c r="T15" s="2">
        <f t="shared" si="13"/>
        <v>4.675799086757991E-2</v>
      </c>
      <c r="U15" s="2">
        <f t="shared" si="10"/>
        <v>3.9863013698630129E-4</v>
      </c>
      <c r="V15" s="2">
        <f t="shared" si="1"/>
        <v>2.2857534246575339E-2</v>
      </c>
      <c r="W15" s="2">
        <f t="shared" si="2"/>
        <v>4.2082191780821914E-3</v>
      </c>
      <c r="X15" s="2">
        <f t="shared" si="3"/>
        <v>3.5433789954337895E-4</v>
      </c>
      <c r="Y15" s="2">
        <f t="shared" si="4"/>
        <v>2.0317808219178082E-2</v>
      </c>
      <c r="Z15" s="2">
        <f t="shared" si="5"/>
        <v>3.7406392694063931E-3</v>
      </c>
      <c r="AA15" s="2">
        <f t="shared" si="6"/>
        <v>8.8584474885844736E-4</v>
      </c>
      <c r="AB15" s="2">
        <f t="shared" si="7"/>
        <v>5.0794520547945199E-2</v>
      </c>
      <c r="AC15" s="2">
        <f t="shared" si="8"/>
        <v>9.351598173515982E-3</v>
      </c>
      <c r="AD15" s="236"/>
      <c r="AE15" s="140">
        <f>(8/24)*(5/(365))*($AJ$4/$AJ$5)</f>
        <v>3.629551574757054E-3</v>
      </c>
      <c r="AF15" s="24" t="s">
        <v>79</v>
      </c>
      <c r="AG15" s="141">
        <f>(8/24)*((3*10)/(365))*($AJ$4/$AJ$5)</f>
        <v>2.1777309448542323E-2</v>
      </c>
      <c r="AH15" s="24" t="s">
        <v>80</v>
      </c>
      <c r="AI15" s="140">
        <f>(8/24)*(10/(365))*($AJ$4/$AJ$5)</f>
        <v>7.2591031495141079E-3</v>
      </c>
      <c r="AJ15" s="24" t="s">
        <v>81</v>
      </c>
      <c r="AK15" s="2">
        <f t="shared" si="14"/>
        <v>3.5206650275143424E-3</v>
      </c>
      <c r="AL15" s="2">
        <f t="shared" si="15"/>
        <v>0.20187565858798731</v>
      </c>
      <c r="AM15" s="2">
        <f t="shared" si="16"/>
        <v>3.7166608125512236E-2</v>
      </c>
      <c r="AN15" s="6">
        <f t="shared" si="9"/>
        <v>7.3849684070502164</v>
      </c>
      <c r="AO15" s="36">
        <f t="shared" si="0"/>
        <v>0.12879214949368412</v>
      </c>
      <c r="AP15" s="6">
        <f t="shared" si="0"/>
        <v>0.69955267137096766</v>
      </c>
    </row>
    <row r="16" spans="1:42" ht="51.95">
      <c r="A16" s="231"/>
      <c r="B16" s="230" t="s">
        <v>92</v>
      </c>
      <c r="C16" s="12" t="s">
        <v>93</v>
      </c>
      <c r="D16" s="12">
        <v>3615573</v>
      </c>
      <c r="E16" s="179">
        <v>1979</v>
      </c>
      <c r="F16" s="179" t="s">
        <v>77</v>
      </c>
      <c r="G16" s="179" t="s">
        <v>78</v>
      </c>
      <c r="H16" s="50">
        <f>'ABS conc calculations'!H17</f>
        <v>1.25</v>
      </c>
      <c r="I16" s="52">
        <f>'ABS conc calculations'!I17</f>
        <v>25.866666666666664</v>
      </c>
      <c r="J16" s="50">
        <f>'ABS conc calculations'!J17</f>
        <v>13.9</v>
      </c>
      <c r="K16" s="238"/>
      <c r="L16" s="53">
        <f>(0.5/24)*(1/365)</f>
        <v>5.7077625570776254E-5</v>
      </c>
      <c r="M16" s="24" t="s">
        <v>73</v>
      </c>
      <c r="N16" s="53">
        <f>(3/24)*(1/365)</f>
        <v>3.4246575342465754E-4</v>
      </c>
      <c r="O16" s="24" t="s">
        <v>74</v>
      </c>
      <c r="P16" s="53">
        <f>(1/24)*(1/365)</f>
        <v>1.1415525114155251E-4</v>
      </c>
      <c r="Q16" s="24" t="s">
        <v>75</v>
      </c>
      <c r="R16" s="2">
        <f t="shared" si="11"/>
        <v>7.1347031963470316E-5</v>
      </c>
      <c r="S16" s="2">
        <f t="shared" si="12"/>
        <v>8.8584474885844734E-3</v>
      </c>
      <c r="T16" s="2">
        <f t="shared" si="13"/>
        <v>1.5867579908675799E-3</v>
      </c>
      <c r="U16" s="2">
        <f t="shared" si="10"/>
        <v>6.4212328767123283E-6</v>
      </c>
      <c r="V16" s="2">
        <f t="shared" si="1"/>
        <v>7.9726027397260257E-4</v>
      </c>
      <c r="W16" s="2">
        <f t="shared" si="2"/>
        <v>1.428082191780822E-4</v>
      </c>
      <c r="X16" s="2">
        <f t="shared" si="3"/>
        <v>5.7077625570776257E-6</v>
      </c>
      <c r="Y16" s="2">
        <f t="shared" si="4"/>
        <v>7.0867579908675789E-4</v>
      </c>
      <c r="Z16" s="2">
        <f t="shared" si="5"/>
        <v>1.269406392694064E-4</v>
      </c>
      <c r="AA16" s="2">
        <f t="shared" si="6"/>
        <v>1.4269406392694063E-5</v>
      </c>
      <c r="AB16" s="2">
        <f t="shared" si="7"/>
        <v>1.7716894977168947E-3</v>
      </c>
      <c r="AC16" s="2">
        <f t="shared" si="8"/>
        <v>3.1735159817351599E-4</v>
      </c>
      <c r="AD16" s="236"/>
      <c r="AE16" s="139">
        <f>(0.5/24)*(1/365)*(62/78)</f>
        <v>4.5369394684463171E-5</v>
      </c>
      <c r="AF16" s="24" t="s">
        <v>73</v>
      </c>
      <c r="AG16" s="53">
        <f>(3/24)*(1/365)*($AJ$4/$AJ$5)</f>
        <v>2.7221636810677904E-4</v>
      </c>
      <c r="AH16" s="24" t="s">
        <v>74</v>
      </c>
      <c r="AI16" s="139">
        <f>(1/24)*(1/365)*($AJ$4/$AJ$5)</f>
        <v>9.0738789368926341E-5</v>
      </c>
      <c r="AJ16" s="24" t="s">
        <v>75</v>
      </c>
      <c r="AK16" s="2">
        <f t="shared" si="14"/>
        <v>5.6711743355578962E-5</v>
      </c>
      <c r="AL16" s="2">
        <f t="shared" si="15"/>
        <v>7.041330055028684E-3</v>
      </c>
      <c r="AM16" s="2">
        <f t="shared" si="16"/>
        <v>1.2612691722280762E-3</v>
      </c>
      <c r="AN16" s="6">
        <f t="shared" si="9"/>
        <v>458.45883870967748</v>
      </c>
      <c r="AO16" s="6">
        <f t="shared" si="0"/>
        <v>3.6924842035251086</v>
      </c>
      <c r="AP16" s="6">
        <f t="shared" si="0"/>
        <v>20.614156416802043</v>
      </c>
    </row>
    <row r="17" spans="1:42" ht="51.95">
      <c r="A17" s="231"/>
      <c r="B17" s="231"/>
      <c r="C17" s="1" t="s">
        <v>94</v>
      </c>
      <c r="D17" s="12">
        <v>3531298</v>
      </c>
      <c r="E17" s="179">
        <v>2004</v>
      </c>
      <c r="F17" s="179" t="s">
        <v>95</v>
      </c>
      <c r="G17" s="179" t="s">
        <v>78</v>
      </c>
      <c r="H17" s="50">
        <f>'ABS conc calculations'!H18</f>
        <v>2.3E-2</v>
      </c>
      <c r="I17" s="50">
        <f>'ABS conc calculations'!I18</f>
        <v>0.04</v>
      </c>
      <c r="J17" s="50">
        <f>'ABS conc calculations'!J18</f>
        <v>2.3E-2</v>
      </c>
      <c r="K17" s="238"/>
      <c r="L17" s="53">
        <f>(0.5/24)*(1/365)</f>
        <v>5.7077625570776254E-5</v>
      </c>
      <c r="M17" s="24" t="s">
        <v>73</v>
      </c>
      <c r="N17" s="53">
        <f>(3/24)*(1/365)</f>
        <v>3.4246575342465754E-4</v>
      </c>
      <c r="O17" s="24" t="s">
        <v>74</v>
      </c>
      <c r="P17" s="53">
        <f>(1/24)*(1/365)</f>
        <v>1.1415525114155251E-4</v>
      </c>
      <c r="Q17" s="24" t="s">
        <v>75</v>
      </c>
      <c r="R17" s="2">
        <f t="shared" si="11"/>
        <v>1.3127853881278538E-6</v>
      </c>
      <c r="S17" s="2">
        <f t="shared" si="12"/>
        <v>1.3698630136986302E-5</v>
      </c>
      <c r="T17" s="2">
        <f t="shared" si="13"/>
        <v>2.6255707762557076E-6</v>
      </c>
      <c r="U17" s="2">
        <f t="shared" si="10"/>
        <v>1.1815068493150683E-7</v>
      </c>
      <c r="V17" s="2">
        <f t="shared" si="1"/>
        <v>1.232876712328767E-6</v>
      </c>
      <c r="W17" s="2">
        <f t="shared" si="2"/>
        <v>2.3630136986301366E-7</v>
      </c>
      <c r="X17" s="2">
        <f t="shared" si="3"/>
        <v>1.0502283105022831E-7</v>
      </c>
      <c r="Y17" s="2">
        <f t="shared" si="4"/>
        <v>1.0958904109589041E-6</v>
      </c>
      <c r="Z17" s="2">
        <f t="shared" si="5"/>
        <v>2.1004566210045662E-7</v>
      </c>
      <c r="AA17" s="2">
        <f t="shared" si="6"/>
        <v>2.6255707762557076E-7</v>
      </c>
      <c r="AB17" s="2">
        <f t="shared" si="7"/>
        <v>2.7397260273972604E-6</v>
      </c>
      <c r="AC17" s="2">
        <f t="shared" si="8"/>
        <v>5.2511415525114152E-7</v>
      </c>
      <c r="AD17" s="236"/>
      <c r="AE17" s="139">
        <f>(0.5/24)*(1/365)*($AJ$4/$AJ$5)</f>
        <v>4.5369394684463171E-5</v>
      </c>
      <c r="AF17" s="24" t="s">
        <v>73</v>
      </c>
      <c r="AG17" s="53">
        <f>(3/24)*(1/365)*($AJ$4/$AJ$5)</f>
        <v>2.7221636810677904E-4</v>
      </c>
      <c r="AH17" s="24" t="s">
        <v>74</v>
      </c>
      <c r="AI17" s="139">
        <f>(1/24)*(1/365)*($AJ$4/$AJ$5)</f>
        <v>9.0738789368926341E-5</v>
      </c>
      <c r="AJ17" s="24" t="s">
        <v>75</v>
      </c>
      <c r="AK17" s="2">
        <f t="shared" si="14"/>
        <v>1.043496077742653E-6</v>
      </c>
      <c r="AL17" s="2">
        <f t="shared" si="15"/>
        <v>1.0888654724271162E-5</v>
      </c>
      <c r="AM17" s="2">
        <f t="shared" si="16"/>
        <v>2.0869921554853059E-6</v>
      </c>
      <c r="AN17" s="6">
        <f t="shared" si="9"/>
        <v>24916.241234221601</v>
      </c>
      <c r="AO17" s="6">
        <f t="shared" si="0"/>
        <v>2387.8064516129034</v>
      </c>
      <c r="AP17" s="6">
        <f t="shared" si="0"/>
        <v>12458.120617110801</v>
      </c>
    </row>
    <row r="18" spans="1:42" ht="51.95">
      <c r="A18" s="231"/>
      <c r="B18" s="231"/>
      <c r="C18" s="12" t="s">
        <v>96</v>
      </c>
      <c r="D18" s="12">
        <v>2604770</v>
      </c>
      <c r="E18" s="179">
        <v>2000</v>
      </c>
      <c r="F18" s="179" t="s">
        <v>77</v>
      </c>
      <c r="G18" s="179" t="s">
        <v>78</v>
      </c>
      <c r="H18" s="50">
        <f>'ABS conc calculations'!H19</f>
        <v>5.0000000000000001E-3</v>
      </c>
      <c r="I18" s="52">
        <f>'ABS conc calculations'!I19</f>
        <v>0.01</v>
      </c>
      <c r="J18" s="51">
        <f>'ABS conc calculations'!J19</f>
        <v>5.0000000000000001E-3</v>
      </c>
      <c r="K18" s="238"/>
      <c r="L18" s="53">
        <f>(8/24)*(5/(365))</f>
        <v>4.5662100456621002E-3</v>
      </c>
      <c r="M18" s="24" t="s">
        <v>79</v>
      </c>
      <c r="N18" s="53">
        <f>(8/24)*((3*10)/(365))</f>
        <v>2.7397260273972601E-2</v>
      </c>
      <c r="O18" s="24" t="s">
        <v>80</v>
      </c>
      <c r="P18" s="53">
        <f>(8/24)*(10/(365))</f>
        <v>9.1324200913242004E-3</v>
      </c>
      <c r="Q18" s="24" t="s">
        <v>81</v>
      </c>
      <c r="R18" s="2">
        <f t="shared" si="11"/>
        <v>2.2831050228310503E-5</v>
      </c>
      <c r="S18" s="2">
        <f t="shared" si="12"/>
        <v>2.7397260273972601E-4</v>
      </c>
      <c r="T18" s="2">
        <f t="shared" si="13"/>
        <v>4.5662100456621006E-5</v>
      </c>
      <c r="U18" s="2">
        <f t="shared" si="10"/>
        <v>2.054794520547945E-6</v>
      </c>
      <c r="V18" s="2">
        <f t="shared" si="1"/>
        <v>2.4657534246575338E-5</v>
      </c>
      <c r="W18" s="2">
        <f t="shared" si="2"/>
        <v>4.10958904109589E-6</v>
      </c>
      <c r="X18" s="2">
        <f t="shared" si="3"/>
        <v>1.8264840182648404E-6</v>
      </c>
      <c r="Y18" s="2">
        <f t="shared" si="4"/>
        <v>2.191780821917808E-5</v>
      </c>
      <c r="Z18" s="2">
        <f t="shared" si="5"/>
        <v>3.6529680365296807E-6</v>
      </c>
      <c r="AA18" s="2">
        <f t="shared" si="6"/>
        <v>4.5662100456621006E-6</v>
      </c>
      <c r="AB18" s="2">
        <f t="shared" si="7"/>
        <v>5.4794520547945207E-5</v>
      </c>
      <c r="AC18" s="2">
        <f t="shared" si="8"/>
        <v>9.1324200913242012E-6</v>
      </c>
      <c r="AD18" s="236"/>
      <c r="AE18" s="140">
        <f>(8/24)*(5/(365))*($AJ$4/$AJ$5)</f>
        <v>3.629551574757054E-3</v>
      </c>
      <c r="AF18" s="24" t="s">
        <v>79</v>
      </c>
      <c r="AG18" s="141">
        <f>(8/24)*((3*10)/(365))*($AJ$4/$AJ$5)</f>
        <v>2.1777309448542323E-2</v>
      </c>
      <c r="AH18" s="24" t="s">
        <v>80</v>
      </c>
      <c r="AI18" s="140">
        <f>(8/24)*(10/(365))*($AJ$4/$AJ$5)</f>
        <v>7.2591031495141079E-3</v>
      </c>
      <c r="AJ18" s="24" t="s">
        <v>81</v>
      </c>
      <c r="AK18" s="2">
        <f t="shared" si="14"/>
        <v>1.8147757873785272E-5</v>
      </c>
      <c r="AL18" s="2">
        <f t="shared" si="15"/>
        <v>2.1777309448542325E-4</v>
      </c>
      <c r="AM18" s="2">
        <f t="shared" si="16"/>
        <v>3.6295515747570543E-5</v>
      </c>
      <c r="AN18" s="6">
        <f t="shared" si="9"/>
        <v>1432.6838709677418</v>
      </c>
      <c r="AO18" s="6">
        <f t="shared" si="0"/>
        <v>119.39032258064516</v>
      </c>
      <c r="AP18" s="6">
        <f t="shared" si="0"/>
        <v>716.34193548387088</v>
      </c>
    </row>
    <row r="19" spans="1:42" ht="51.95">
      <c r="A19" s="231"/>
      <c r="B19" s="235"/>
      <c r="C19" s="12" t="s">
        <v>97</v>
      </c>
      <c r="D19" s="12">
        <v>2604770</v>
      </c>
      <c r="E19" s="179">
        <v>2000</v>
      </c>
      <c r="F19" s="179" t="s">
        <v>77</v>
      </c>
      <c r="G19" s="179" t="s">
        <v>78</v>
      </c>
      <c r="H19" s="50">
        <f>'ABS conc calculations'!H20</f>
        <v>5.0000000000000001E-3</v>
      </c>
      <c r="I19" s="50">
        <f>'ABS conc calculations'!I20</f>
        <v>0.01</v>
      </c>
      <c r="J19" s="50">
        <f>'ABS conc calculations'!J20</f>
        <v>5.0000000000000001E-3</v>
      </c>
      <c r="K19" s="238"/>
      <c r="L19" s="53">
        <f>(8/24)*(5/(365))</f>
        <v>4.5662100456621002E-3</v>
      </c>
      <c r="M19" s="24" t="s">
        <v>79</v>
      </c>
      <c r="N19" s="53">
        <f>(8/24)*((3*10)/(365))</f>
        <v>2.7397260273972601E-2</v>
      </c>
      <c r="O19" s="24" t="s">
        <v>80</v>
      </c>
      <c r="P19" s="53">
        <f>(8/24)*(10/(365))</f>
        <v>9.1324200913242004E-3</v>
      </c>
      <c r="Q19" s="24" t="s">
        <v>81</v>
      </c>
      <c r="R19" s="2">
        <f t="shared" si="11"/>
        <v>2.2831050228310503E-5</v>
      </c>
      <c r="S19" s="2">
        <f t="shared" si="12"/>
        <v>2.7397260273972601E-4</v>
      </c>
      <c r="T19" s="2">
        <f t="shared" si="13"/>
        <v>4.5662100456621006E-5</v>
      </c>
      <c r="U19" s="2">
        <f t="shared" si="10"/>
        <v>2.054794520547945E-6</v>
      </c>
      <c r="V19" s="2">
        <f t="shared" si="1"/>
        <v>2.4657534246575338E-5</v>
      </c>
      <c r="W19" s="2">
        <f t="shared" si="2"/>
        <v>4.10958904109589E-6</v>
      </c>
      <c r="X19" s="2">
        <f t="shared" si="3"/>
        <v>1.8264840182648404E-6</v>
      </c>
      <c r="Y19" s="2">
        <f t="shared" si="4"/>
        <v>2.191780821917808E-5</v>
      </c>
      <c r="Z19" s="2">
        <f t="shared" si="5"/>
        <v>3.6529680365296807E-6</v>
      </c>
      <c r="AA19" s="2">
        <f t="shared" si="6"/>
        <v>4.5662100456621006E-6</v>
      </c>
      <c r="AB19" s="2">
        <f t="shared" si="7"/>
        <v>5.4794520547945207E-5</v>
      </c>
      <c r="AC19" s="2">
        <f t="shared" si="8"/>
        <v>9.1324200913242012E-6</v>
      </c>
      <c r="AD19" s="236"/>
      <c r="AE19" s="140">
        <f>(8/24)*(5/(365))*($AJ$4/$AJ$5)</f>
        <v>3.629551574757054E-3</v>
      </c>
      <c r="AF19" s="24" t="s">
        <v>79</v>
      </c>
      <c r="AG19" s="141">
        <f>(8/24)*((3*10)/(365))*($AJ$4/$AJ$5)</f>
        <v>2.1777309448542323E-2</v>
      </c>
      <c r="AH19" s="24" t="s">
        <v>80</v>
      </c>
      <c r="AI19" s="140">
        <f>(8/24)*(10/(365))*($AJ$4/$AJ$5)</f>
        <v>7.2591031495141079E-3</v>
      </c>
      <c r="AJ19" s="24" t="s">
        <v>81</v>
      </c>
      <c r="AK19" s="2">
        <f t="shared" si="14"/>
        <v>1.8147757873785272E-5</v>
      </c>
      <c r="AL19" s="2">
        <f t="shared" si="15"/>
        <v>2.1777309448542325E-4</v>
      </c>
      <c r="AM19" s="2">
        <f t="shared" si="16"/>
        <v>3.6295515747570543E-5</v>
      </c>
      <c r="AN19" s="6">
        <f t="shared" si="9"/>
        <v>1432.6838709677418</v>
      </c>
      <c r="AO19" s="6">
        <f t="shared" si="0"/>
        <v>119.39032258064516</v>
      </c>
      <c r="AP19" s="6">
        <f t="shared" si="0"/>
        <v>716.34193548387088</v>
      </c>
    </row>
    <row r="20" spans="1:42" ht="159.75" customHeight="1">
      <c r="A20" s="179" t="s">
        <v>98</v>
      </c>
      <c r="B20" s="12" t="s">
        <v>99</v>
      </c>
      <c r="C20" s="182" t="s">
        <v>100</v>
      </c>
      <c r="D20" s="73">
        <v>3079914</v>
      </c>
      <c r="E20" s="182">
        <v>2005</v>
      </c>
      <c r="F20" s="182" t="s">
        <v>101</v>
      </c>
      <c r="G20" s="182" t="s">
        <v>78</v>
      </c>
      <c r="H20" s="182">
        <f>'ABS conc calculations'!H23</f>
        <v>0.12</v>
      </c>
      <c r="I20" s="71">
        <f>'ABS conc calculations'!I23</f>
        <v>0.53039999999999998</v>
      </c>
      <c r="J20" s="71">
        <f>'ABS conc calculations'!J23</f>
        <v>0.29148571428571429</v>
      </c>
      <c r="K20" s="237"/>
      <c r="L20" s="75">
        <f>(1/24)*(52/365)*(2/62)</f>
        <v>1.9148622772131385E-4</v>
      </c>
      <c r="M20" s="182" t="s">
        <v>102</v>
      </c>
      <c r="N20" s="75">
        <f>(1/24)*(52/365)*(10/62)</f>
        <v>9.5743113860656927E-4</v>
      </c>
      <c r="O20" s="182" t="s">
        <v>103</v>
      </c>
      <c r="P20" s="75">
        <f>(1/24)*(52/365)*(5/62)</f>
        <v>4.7871556930328464E-4</v>
      </c>
      <c r="Q20" s="182" t="s">
        <v>104</v>
      </c>
      <c r="R20" s="77">
        <f t="shared" si="11"/>
        <v>2.2978347326557661E-5</v>
      </c>
      <c r="S20" s="77">
        <f t="shared" si="12"/>
        <v>5.0782147591692435E-4</v>
      </c>
      <c r="T20" s="77">
        <f t="shared" si="13"/>
        <v>1.395387496580603E-4</v>
      </c>
      <c r="U20" s="2">
        <f t="shared" si="10"/>
        <v>2.0680512593901896E-6</v>
      </c>
      <c r="V20" s="2">
        <f t="shared" si="1"/>
        <v>4.5703932832523187E-5</v>
      </c>
      <c r="W20" s="2">
        <f t="shared" si="2"/>
        <v>1.2558487469225425E-5</v>
      </c>
      <c r="X20" s="2">
        <f t="shared" si="3"/>
        <v>1.8382677861246128E-6</v>
      </c>
      <c r="Y20" s="2">
        <f t="shared" si="4"/>
        <v>4.062571807335395E-5</v>
      </c>
      <c r="Z20" s="2">
        <f t="shared" si="5"/>
        <v>1.1163099972644824E-5</v>
      </c>
      <c r="AA20" s="2">
        <f t="shared" si="6"/>
        <v>4.5956694653115323E-6</v>
      </c>
      <c r="AB20" s="2">
        <f t="shared" si="7"/>
        <v>1.0156429518338487E-4</v>
      </c>
      <c r="AC20" s="2">
        <f t="shared" si="8"/>
        <v>2.7907749931612061E-5</v>
      </c>
      <c r="AD20" s="237"/>
      <c r="AE20" s="75">
        <f>(1/24)*(52/365)*(2/62)*($AJ$4/$AJ$5)</f>
        <v>1.5220700152206997E-4</v>
      </c>
      <c r="AF20" s="182" t="s">
        <v>102</v>
      </c>
      <c r="AG20" s="75">
        <f>(1/24)*(52/365)*(10/62)*($AJ$4/$AJ$5)</f>
        <v>7.6103500761034993E-4</v>
      </c>
      <c r="AH20" s="182" t="s">
        <v>103</v>
      </c>
      <c r="AI20" s="75">
        <f>(1/24)*(52/365)*(5/62)*($AJ$4/$AJ$5)</f>
        <v>3.8051750380517496E-4</v>
      </c>
      <c r="AJ20" s="182" t="s">
        <v>104</v>
      </c>
      <c r="AK20" s="2">
        <f t="shared" si="14"/>
        <v>1.8264840182648396E-5</v>
      </c>
      <c r="AL20" s="2">
        <f t="shared" si="15"/>
        <v>4.0365296803652957E-4</v>
      </c>
      <c r="AM20" s="2">
        <f t="shared" si="16"/>
        <v>1.1091541639486843E-4</v>
      </c>
      <c r="AN20" s="6">
        <f t="shared" si="9"/>
        <v>1423.5000000000005</v>
      </c>
      <c r="AO20" s="6">
        <f t="shared" si="0"/>
        <v>64.411764705882362</v>
      </c>
      <c r="AP20" s="6">
        <f t="shared" si="0"/>
        <v>234.41286022348561</v>
      </c>
    </row>
    <row r="21" spans="1:42">
      <c r="R21" s="142">
        <f>MAX(R7:R20)</f>
        <v>4.4292237442922367E-3</v>
      </c>
      <c r="S21" s="142">
        <f t="shared" ref="S21:T21" si="17">MAX(S7:S20)</f>
        <v>0.25397260273972599</v>
      </c>
      <c r="T21" s="142">
        <f t="shared" si="17"/>
        <v>4.675799086757991E-2</v>
      </c>
      <c r="U21" s="142"/>
    </row>
    <row r="22" spans="1:42" ht="15.6">
      <c r="A22" s="79" t="s">
        <v>105</v>
      </c>
      <c r="B22" s="48"/>
      <c r="C22" s="48"/>
      <c r="D22" s="13"/>
      <c r="E22" s="13"/>
      <c r="F22" s="13"/>
      <c r="R22" s="142">
        <f>MIN(R7:R20)</f>
        <v>2.5342465753424661E-7</v>
      </c>
      <c r="S22" s="142">
        <f t="shared" ref="S22:T22" si="18">MIN(S7:S20)</f>
        <v>3.3253424657534247E-6</v>
      </c>
      <c r="T22" s="142">
        <f t="shared" si="18"/>
        <v>7.922374429223744E-7</v>
      </c>
    </row>
    <row r="23" spans="1:42" ht="15.6">
      <c r="A23" s="39"/>
      <c r="B23"/>
      <c r="C23"/>
      <c r="D23" s="13"/>
      <c r="E23" s="13"/>
      <c r="F23" s="13"/>
    </row>
    <row r="24" spans="1:42" ht="15.6">
      <c r="A24" s="39"/>
      <c r="B24"/>
      <c r="C24"/>
      <c r="D24" s="13"/>
      <c r="E24" s="13"/>
      <c r="F24" s="13"/>
    </row>
    <row r="25" spans="1:42" ht="15.6">
      <c r="A25" s="39" t="s">
        <v>106</v>
      </c>
      <c r="B25"/>
      <c r="C25"/>
      <c r="D25" s="13"/>
      <c r="E25" s="13"/>
      <c r="F25" s="13"/>
    </row>
    <row r="26" spans="1:42" ht="15.6">
      <c r="A26" s="39" t="s">
        <v>107</v>
      </c>
      <c r="B26"/>
      <c r="C26"/>
      <c r="D26" s="13"/>
      <c r="E26" s="13"/>
      <c r="F26" s="13"/>
    </row>
    <row r="27" spans="1:42" ht="15.6">
      <c r="A27" s="37" t="s">
        <v>108</v>
      </c>
      <c r="B27"/>
      <c r="C27"/>
      <c r="D27" s="13"/>
      <c r="E27" s="13"/>
      <c r="F27" s="13"/>
    </row>
    <row r="28" spans="1:42" ht="15.6">
      <c r="A28" s="39" t="s">
        <v>109</v>
      </c>
      <c r="B28"/>
      <c r="C28"/>
      <c r="D28" s="13"/>
      <c r="E28" s="13"/>
      <c r="F28" s="13"/>
    </row>
    <row r="29" spans="1:42" ht="15.6">
      <c r="A29" s="39"/>
      <c r="B29"/>
      <c r="C29"/>
      <c r="D29" s="13"/>
      <c r="E29" s="13"/>
      <c r="F29" s="13"/>
    </row>
    <row r="30" spans="1:42" ht="15.6">
      <c r="A30" s="39"/>
      <c r="B30"/>
      <c r="C30"/>
      <c r="D30" s="13"/>
      <c r="E30" s="13"/>
      <c r="F30" s="13"/>
    </row>
    <row r="31" spans="1:42">
      <c r="A31" s="13"/>
      <c r="B31" s="13"/>
      <c r="C31" s="13"/>
      <c r="D31" s="13"/>
      <c r="E31" s="13"/>
      <c r="F31" s="13"/>
    </row>
    <row r="32" spans="1:42" s="14" customFormat="1" ht="14.1">
      <c r="C32" s="15"/>
      <c r="L32" s="15"/>
      <c r="M32" s="15"/>
      <c r="N32" s="15"/>
      <c r="O32" s="15"/>
      <c r="P32" s="15"/>
      <c r="Q32" s="15"/>
      <c r="AE32" s="15"/>
      <c r="AF32" s="15"/>
      <c r="AG32" s="15"/>
      <c r="AH32" s="15"/>
      <c r="AI32" s="15"/>
      <c r="AJ32" s="15"/>
    </row>
    <row r="33" spans="1:36" s="14" customFormat="1" ht="15.6">
      <c r="A33" s="49" t="s">
        <v>110</v>
      </c>
      <c r="B33" s="69"/>
      <c r="C33" s="80"/>
      <c r="L33" s="15"/>
      <c r="M33" s="15"/>
      <c r="N33" s="15"/>
      <c r="O33" s="15"/>
      <c r="P33" s="15"/>
      <c r="Q33" s="15"/>
      <c r="AE33" s="15"/>
      <c r="AF33" s="15"/>
      <c r="AG33" s="15"/>
      <c r="AH33" s="15"/>
      <c r="AI33" s="15"/>
      <c r="AJ33" s="15"/>
    </row>
    <row r="34" spans="1:36" s="14" customFormat="1" ht="14.1">
      <c r="A34" s="42"/>
      <c r="C34" s="15"/>
      <c r="L34" s="15"/>
      <c r="M34" s="15"/>
      <c r="N34" s="15"/>
      <c r="O34" s="15"/>
      <c r="P34" s="15"/>
      <c r="Q34" s="15"/>
      <c r="AE34" s="15"/>
      <c r="AF34" s="15"/>
      <c r="AG34" s="15"/>
      <c r="AH34" s="15"/>
      <c r="AI34" s="15"/>
      <c r="AJ34" s="15"/>
    </row>
    <row r="35" spans="1:36" s="14" customFormat="1" ht="14.1">
      <c r="A35" s="42"/>
      <c r="C35" s="15"/>
      <c r="L35" s="15"/>
      <c r="M35" s="15"/>
      <c r="N35" s="15"/>
      <c r="O35" s="15"/>
      <c r="P35" s="15"/>
      <c r="Q35" s="15"/>
      <c r="AE35" s="15"/>
      <c r="AF35" s="15"/>
      <c r="AG35" s="15"/>
      <c r="AH35" s="15"/>
      <c r="AI35" s="15"/>
      <c r="AJ35" s="15"/>
    </row>
    <row r="36" spans="1:36" s="14" customFormat="1" ht="14.1">
      <c r="A36" s="42"/>
      <c r="C36" s="15"/>
      <c r="L36" s="15"/>
      <c r="M36" s="15"/>
      <c r="N36" s="15"/>
      <c r="O36" s="15"/>
      <c r="P36" s="15"/>
      <c r="Q36" s="15"/>
      <c r="AE36" s="15"/>
      <c r="AF36" s="15"/>
      <c r="AG36" s="15"/>
      <c r="AH36" s="15"/>
      <c r="AI36" s="15"/>
      <c r="AJ36" s="15"/>
    </row>
    <row r="37" spans="1:36" s="14" customFormat="1" ht="14.1">
      <c r="A37" s="42"/>
      <c r="C37" s="15"/>
      <c r="L37" s="15"/>
      <c r="M37" s="15"/>
      <c r="N37" s="15"/>
      <c r="O37" s="15"/>
      <c r="P37" s="15"/>
      <c r="Q37" s="15"/>
      <c r="AE37" s="15"/>
      <c r="AF37" s="15"/>
      <c r="AG37" s="15"/>
      <c r="AH37" s="15"/>
      <c r="AI37" s="15"/>
      <c r="AJ37" s="15"/>
    </row>
    <row r="38" spans="1:36" s="14" customFormat="1" ht="14.1">
      <c r="A38" s="42"/>
      <c r="C38" s="15"/>
      <c r="L38" s="15"/>
      <c r="M38" s="15"/>
      <c r="N38" s="15"/>
      <c r="O38" s="15"/>
      <c r="P38" s="15"/>
      <c r="Q38" s="15"/>
      <c r="AE38" s="15"/>
      <c r="AF38" s="15"/>
      <c r="AG38" s="15"/>
      <c r="AH38" s="15"/>
      <c r="AI38" s="15"/>
      <c r="AJ38" s="15"/>
    </row>
    <row r="39" spans="1:36" s="14" customFormat="1" ht="14.1">
      <c r="A39" s="42"/>
      <c r="C39" s="15"/>
      <c r="L39" s="15"/>
      <c r="M39" s="15"/>
      <c r="N39" s="15"/>
      <c r="O39" s="15"/>
      <c r="P39" s="15"/>
      <c r="Q39" s="15"/>
      <c r="AE39" s="15"/>
      <c r="AF39" s="15"/>
      <c r="AG39" s="15"/>
      <c r="AH39" s="15"/>
      <c r="AI39" s="15"/>
      <c r="AJ39" s="15"/>
    </row>
    <row r="40" spans="1:36" s="14" customFormat="1" ht="14.1">
      <c r="A40" s="42"/>
      <c r="C40" s="15"/>
      <c r="L40" s="15"/>
      <c r="M40" s="15"/>
      <c r="N40" s="15"/>
      <c r="O40" s="15"/>
      <c r="P40" s="15"/>
      <c r="Q40" s="15"/>
      <c r="AE40" s="15"/>
      <c r="AF40" s="15"/>
      <c r="AG40" s="15"/>
      <c r="AH40" s="15"/>
      <c r="AI40" s="15"/>
      <c r="AJ40" s="15"/>
    </row>
    <row r="41" spans="1:36" s="14" customFormat="1" ht="14.1">
      <c r="A41" s="42"/>
      <c r="C41" s="15"/>
      <c r="L41" s="15"/>
      <c r="M41" s="15"/>
      <c r="N41" s="15"/>
      <c r="O41" s="15"/>
      <c r="P41" s="15"/>
      <c r="Q41" s="15"/>
      <c r="AE41" s="15"/>
      <c r="AF41" s="15"/>
      <c r="AG41" s="15"/>
      <c r="AH41" s="15"/>
      <c r="AI41" s="15"/>
      <c r="AJ41" s="15"/>
    </row>
    <row r="42" spans="1:36" s="14" customFormat="1" ht="14.1">
      <c r="A42" s="42"/>
      <c r="C42" s="15"/>
      <c r="L42" s="15"/>
      <c r="M42" s="15"/>
      <c r="N42" s="15"/>
      <c r="O42" s="15"/>
      <c r="P42" s="15"/>
      <c r="Q42" s="15"/>
      <c r="AE42" s="15"/>
      <c r="AF42" s="15"/>
      <c r="AG42" s="15"/>
      <c r="AH42" s="15"/>
      <c r="AI42" s="15"/>
      <c r="AJ42" s="15"/>
    </row>
    <row r="43" spans="1:36" s="14" customFormat="1" ht="14.1">
      <c r="A43" s="42"/>
      <c r="C43" s="15"/>
      <c r="L43" s="15"/>
      <c r="M43" s="15"/>
      <c r="N43" s="15"/>
      <c r="O43" s="15"/>
      <c r="P43" s="15"/>
      <c r="Q43" s="15"/>
      <c r="AE43" s="15"/>
      <c r="AF43" s="15"/>
      <c r="AG43" s="15"/>
      <c r="AH43" s="15"/>
      <c r="AI43" s="15"/>
      <c r="AJ43" s="15"/>
    </row>
    <row r="44" spans="1:36" s="14" customFormat="1" ht="14.1">
      <c r="A44" s="42"/>
      <c r="C44" s="15"/>
      <c r="L44" s="15"/>
      <c r="M44" s="15"/>
      <c r="N44" s="15"/>
      <c r="O44" s="15"/>
      <c r="P44" s="15"/>
      <c r="Q44" s="15"/>
      <c r="AE44" s="15"/>
      <c r="AF44" s="15"/>
      <c r="AG44" s="15"/>
      <c r="AH44" s="15"/>
      <c r="AI44" s="15"/>
      <c r="AJ44" s="15"/>
    </row>
    <row r="45" spans="1:36" s="14" customFormat="1" ht="14.1">
      <c r="A45" s="42"/>
      <c r="C45" s="15"/>
      <c r="L45" s="15"/>
      <c r="M45" s="15"/>
      <c r="N45" s="15"/>
      <c r="O45" s="15"/>
      <c r="P45" s="15"/>
      <c r="Q45" s="15"/>
      <c r="AE45" s="15"/>
      <c r="AF45" s="15"/>
      <c r="AG45" s="15"/>
      <c r="AH45" s="15"/>
      <c r="AI45" s="15"/>
      <c r="AJ45" s="15"/>
    </row>
    <row r="46" spans="1:36" s="14" customFormat="1" ht="14.1">
      <c r="A46" s="42"/>
      <c r="C46" s="15"/>
      <c r="L46" s="15"/>
      <c r="M46" s="15"/>
      <c r="N46" s="15"/>
      <c r="O46" s="15"/>
      <c r="P46" s="15"/>
      <c r="Q46" s="15"/>
      <c r="AE46" s="15"/>
      <c r="AF46" s="15"/>
      <c r="AG46" s="15"/>
      <c r="AH46" s="15"/>
      <c r="AI46" s="15"/>
      <c r="AJ46" s="15"/>
    </row>
    <row r="47" spans="1:36" s="14" customFormat="1" ht="14.1">
      <c r="A47" s="42"/>
      <c r="C47" s="15"/>
      <c r="L47" s="15"/>
      <c r="M47" s="15"/>
      <c r="N47" s="15"/>
      <c r="O47" s="15"/>
      <c r="P47" s="15"/>
      <c r="Q47" s="15"/>
      <c r="AE47" s="15"/>
      <c r="AF47" s="15"/>
      <c r="AG47" s="15"/>
      <c r="AH47" s="15"/>
      <c r="AI47" s="15"/>
      <c r="AJ47" s="15"/>
    </row>
    <row r="48" spans="1:36" s="14" customFormat="1" ht="14.1">
      <c r="A48" s="42"/>
      <c r="C48" s="15"/>
      <c r="L48" s="15"/>
      <c r="M48" s="15"/>
      <c r="N48" s="15"/>
      <c r="O48" s="15"/>
      <c r="P48" s="15"/>
      <c r="Q48" s="15"/>
      <c r="AE48" s="15"/>
      <c r="AF48" s="15"/>
      <c r="AG48" s="15"/>
      <c r="AH48" s="15"/>
      <c r="AI48" s="15"/>
      <c r="AJ48" s="15"/>
    </row>
    <row r="49" spans="1:36" s="14" customFormat="1" ht="14.1">
      <c r="A49" s="42"/>
      <c r="C49" s="15"/>
      <c r="L49" s="15"/>
      <c r="M49" s="15"/>
      <c r="N49" s="15"/>
      <c r="O49" s="15"/>
      <c r="P49" s="15"/>
      <c r="Q49" s="15"/>
      <c r="AE49" s="15"/>
      <c r="AF49" s="15"/>
      <c r="AG49" s="15"/>
      <c r="AH49" s="15"/>
      <c r="AI49" s="15"/>
      <c r="AJ49" s="15"/>
    </row>
    <row r="50" spans="1:36" s="14" customFormat="1" ht="14.1">
      <c r="A50" s="42"/>
      <c r="C50" s="15"/>
      <c r="L50" s="15"/>
      <c r="M50" s="15"/>
      <c r="N50" s="15"/>
      <c r="O50" s="15"/>
      <c r="P50" s="15"/>
      <c r="Q50" s="15"/>
      <c r="AE50" s="15"/>
      <c r="AF50" s="15"/>
      <c r="AG50" s="15"/>
      <c r="AH50" s="15"/>
      <c r="AI50" s="15"/>
      <c r="AJ50" s="15"/>
    </row>
    <row r="51" spans="1:36" s="14" customFormat="1" ht="14.1">
      <c r="A51" s="42"/>
      <c r="C51" s="15"/>
      <c r="L51" s="15"/>
      <c r="M51" s="15"/>
      <c r="N51" s="15"/>
      <c r="O51" s="15"/>
      <c r="P51" s="15"/>
      <c r="Q51" s="15"/>
      <c r="AE51" s="15"/>
      <c r="AF51" s="15"/>
      <c r="AG51" s="15"/>
      <c r="AH51" s="15"/>
      <c r="AI51" s="15"/>
      <c r="AJ51" s="15"/>
    </row>
    <row r="52" spans="1:36" s="14" customFormat="1" ht="14.1">
      <c r="A52" s="42"/>
      <c r="C52" s="15"/>
      <c r="L52" s="15"/>
      <c r="M52" s="15"/>
      <c r="N52" s="15"/>
      <c r="O52" s="15"/>
      <c r="P52" s="15"/>
      <c r="Q52" s="15"/>
      <c r="AE52" s="15"/>
      <c r="AF52" s="15"/>
      <c r="AG52" s="15"/>
      <c r="AH52" s="15"/>
      <c r="AI52" s="15"/>
      <c r="AJ52" s="15"/>
    </row>
    <row r="53" spans="1:36" s="14" customFormat="1" ht="14.1">
      <c r="A53" s="42"/>
      <c r="C53" s="15"/>
      <c r="L53" s="15"/>
      <c r="M53" s="15"/>
      <c r="N53" s="15"/>
      <c r="O53" s="15"/>
      <c r="P53" s="15"/>
      <c r="Q53" s="15"/>
      <c r="AE53" s="15"/>
      <c r="AF53" s="15"/>
      <c r="AG53" s="15"/>
      <c r="AH53" s="15"/>
      <c r="AI53" s="15"/>
      <c r="AJ53" s="15"/>
    </row>
    <row r="54" spans="1:36" s="14" customFormat="1" ht="14.1">
      <c r="A54" s="42"/>
      <c r="C54" s="15"/>
      <c r="L54" s="15"/>
      <c r="M54" s="15"/>
      <c r="N54" s="15"/>
      <c r="O54" s="15"/>
      <c r="P54" s="15"/>
      <c r="Q54" s="15"/>
      <c r="AE54" s="15"/>
      <c r="AF54" s="15"/>
      <c r="AG54" s="15"/>
      <c r="AH54" s="15"/>
      <c r="AI54" s="15"/>
      <c r="AJ54" s="15"/>
    </row>
    <row r="55" spans="1:36" s="14" customFormat="1" ht="14.1">
      <c r="A55" s="42"/>
      <c r="C55" s="15"/>
      <c r="L55" s="15"/>
      <c r="M55" s="15"/>
      <c r="N55" s="15"/>
      <c r="O55" s="15"/>
      <c r="P55" s="15"/>
      <c r="Q55" s="15"/>
      <c r="AE55" s="15"/>
      <c r="AF55" s="15"/>
      <c r="AG55" s="15"/>
      <c r="AH55" s="15"/>
      <c r="AI55" s="15"/>
      <c r="AJ55" s="15"/>
    </row>
    <row r="56" spans="1:36" s="14" customFormat="1" ht="14.1">
      <c r="A56" s="42"/>
      <c r="C56" s="15"/>
      <c r="L56" s="15"/>
      <c r="M56" s="15"/>
      <c r="N56" s="15"/>
      <c r="O56" s="15"/>
      <c r="P56" s="15"/>
      <c r="Q56" s="15"/>
      <c r="AE56" s="15"/>
      <c r="AF56" s="15"/>
      <c r="AG56" s="15"/>
      <c r="AH56" s="15"/>
      <c r="AI56" s="15"/>
      <c r="AJ56" s="15"/>
    </row>
    <row r="57" spans="1:36" s="14" customFormat="1" ht="14.1">
      <c r="A57" s="42"/>
      <c r="C57" s="15"/>
      <c r="L57" s="15"/>
      <c r="M57" s="15"/>
      <c r="N57" s="15"/>
      <c r="O57" s="15"/>
      <c r="P57" s="15"/>
      <c r="Q57" s="15"/>
      <c r="AE57" s="15"/>
      <c r="AF57" s="15"/>
      <c r="AG57" s="15"/>
      <c r="AH57" s="15"/>
      <c r="AI57" s="15"/>
      <c r="AJ57" s="15"/>
    </row>
    <row r="58" spans="1:36" s="14" customFormat="1" ht="14.1">
      <c r="A58" s="42"/>
      <c r="C58" s="15"/>
      <c r="L58" s="15"/>
      <c r="M58" s="15"/>
      <c r="N58" s="15"/>
      <c r="O58" s="15"/>
      <c r="P58" s="15"/>
      <c r="Q58" s="15"/>
      <c r="AE58" s="15"/>
      <c r="AF58" s="15"/>
      <c r="AG58" s="15"/>
      <c r="AH58" s="15"/>
      <c r="AI58" s="15"/>
      <c r="AJ58" s="15"/>
    </row>
    <row r="59" spans="1:36" s="14" customFormat="1" ht="14.1">
      <c r="A59" s="42"/>
      <c r="C59" s="15"/>
      <c r="L59" s="15"/>
      <c r="M59" s="15"/>
      <c r="N59" s="15"/>
      <c r="O59" s="15"/>
      <c r="P59" s="15"/>
      <c r="Q59" s="15"/>
      <c r="AE59" s="15"/>
      <c r="AF59" s="15"/>
      <c r="AG59" s="15"/>
      <c r="AH59" s="15"/>
      <c r="AI59" s="15"/>
      <c r="AJ59" s="15"/>
    </row>
    <row r="60" spans="1:36" s="14" customFormat="1" ht="14.1">
      <c r="A60" s="42"/>
      <c r="C60" s="15"/>
      <c r="L60" s="15"/>
      <c r="M60" s="15"/>
      <c r="N60" s="15"/>
      <c r="O60" s="15"/>
      <c r="P60" s="15"/>
      <c r="Q60" s="15"/>
      <c r="AE60" s="15"/>
      <c r="AF60" s="15"/>
      <c r="AG60" s="15"/>
      <c r="AH60" s="15"/>
      <c r="AI60" s="15"/>
      <c r="AJ60" s="15"/>
    </row>
    <row r="61" spans="1:36" s="14" customFormat="1" ht="14.1">
      <c r="A61" s="42"/>
      <c r="C61" s="15"/>
      <c r="L61" s="15"/>
      <c r="M61" s="15"/>
      <c r="N61" s="15"/>
      <c r="O61" s="15"/>
      <c r="P61" s="15"/>
      <c r="Q61" s="15"/>
      <c r="AE61" s="15"/>
      <c r="AF61" s="15"/>
      <c r="AG61" s="15"/>
      <c r="AH61" s="15"/>
      <c r="AI61" s="15"/>
      <c r="AJ61" s="15"/>
    </row>
    <row r="62" spans="1:36" s="14" customFormat="1" ht="14.1">
      <c r="A62" s="42"/>
      <c r="C62" s="15"/>
      <c r="L62" s="15"/>
      <c r="M62" s="15"/>
      <c r="N62" s="15"/>
      <c r="O62" s="15"/>
      <c r="P62" s="15"/>
      <c r="Q62" s="15"/>
      <c r="AE62" s="15"/>
      <c r="AF62" s="15"/>
      <c r="AG62" s="15"/>
      <c r="AH62" s="15"/>
      <c r="AI62" s="15"/>
      <c r="AJ62" s="15"/>
    </row>
    <row r="63" spans="1:36" s="14" customFormat="1" ht="14.1">
      <c r="A63" s="42"/>
      <c r="C63" s="15"/>
      <c r="L63" s="15"/>
      <c r="M63" s="15"/>
      <c r="N63" s="15"/>
      <c r="O63" s="15"/>
      <c r="P63" s="15"/>
      <c r="Q63" s="15"/>
      <c r="AE63" s="15"/>
      <c r="AF63" s="15"/>
      <c r="AG63" s="15"/>
      <c r="AH63" s="15"/>
      <c r="AI63" s="15"/>
      <c r="AJ63" s="15"/>
    </row>
    <row r="64" spans="1:36" s="14" customFormat="1" ht="14.1">
      <c r="A64" s="42"/>
      <c r="C64" s="15"/>
      <c r="L64" s="15"/>
      <c r="M64" s="15"/>
      <c r="N64" s="15"/>
      <c r="O64" s="15"/>
      <c r="P64" s="15"/>
      <c r="Q64" s="15"/>
      <c r="AE64" s="15"/>
      <c r="AF64" s="15"/>
      <c r="AG64" s="15"/>
      <c r="AH64" s="15"/>
      <c r="AI64" s="15"/>
      <c r="AJ64" s="15"/>
    </row>
    <row r="65" spans="1:36" s="14" customFormat="1" ht="14.1">
      <c r="A65" s="42"/>
      <c r="C65" s="15"/>
      <c r="L65" s="15"/>
      <c r="M65" s="15"/>
      <c r="N65" s="15"/>
      <c r="O65" s="15"/>
      <c r="P65" s="15"/>
      <c r="Q65" s="15"/>
      <c r="AE65" s="15"/>
      <c r="AF65" s="15"/>
      <c r="AG65" s="15"/>
      <c r="AH65" s="15"/>
      <c r="AI65" s="15"/>
      <c r="AJ65" s="15"/>
    </row>
    <row r="66" spans="1:36" s="14" customFormat="1">
      <c r="A66" s="43" t="s">
        <v>111</v>
      </c>
      <c r="C66" s="15"/>
      <c r="L66" s="15"/>
      <c r="M66" s="15"/>
      <c r="N66" s="15"/>
      <c r="O66" s="15"/>
      <c r="P66" s="15"/>
      <c r="Q66" s="15"/>
      <c r="AE66" s="15"/>
      <c r="AF66" s="15"/>
      <c r="AG66" s="15"/>
      <c r="AH66" s="15"/>
      <c r="AI66" s="15"/>
      <c r="AJ66" s="15"/>
    </row>
    <row r="67" spans="1:36" s="14" customFormat="1" ht="14.1">
      <c r="A67" s="42"/>
      <c r="C67" s="15"/>
      <c r="L67" s="15"/>
      <c r="M67" s="15"/>
      <c r="N67" s="15"/>
      <c r="O67" s="15"/>
      <c r="P67" s="15"/>
      <c r="Q67" s="15"/>
      <c r="AE67" s="15"/>
      <c r="AF67" s="15"/>
      <c r="AG67" s="15"/>
      <c r="AH67" s="15"/>
      <c r="AI67" s="15"/>
      <c r="AJ67" s="15"/>
    </row>
    <row r="68" spans="1:36" s="14" customFormat="1" ht="14.1">
      <c r="A68" s="42"/>
      <c r="C68" s="15"/>
      <c r="L68" s="15"/>
      <c r="M68" s="15"/>
      <c r="N68" s="15"/>
      <c r="O68" s="15"/>
      <c r="P68" s="15"/>
      <c r="Q68" s="15"/>
      <c r="AE68" s="15"/>
      <c r="AF68" s="15"/>
      <c r="AG68" s="15"/>
      <c r="AH68" s="15"/>
      <c r="AI68" s="15"/>
      <c r="AJ68" s="15"/>
    </row>
    <row r="69" spans="1:36" s="14" customFormat="1" ht="14.1">
      <c r="A69" s="42"/>
      <c r="C69" s="15"/>
      <c r="L69" s="15"/>
      <c r="M69" s="15"/>
      <c r="N69" s="15"/>
      <c r="O69" s="15"/>
      <c r="P69" s="15"/>
      <c r="Q69" s="15"/>
      <c r="AE69" s="15"/>
      <c r="AF69" s="15"/>
      <c r="AG69" s="15"/>
      <c r="AH69" s="15"/>
      <c r="AI69" s="15"/>
      <c r="AJ69" s="15"/>
    </row>
    <row r="70" spans="1:36" s="14" customFormat="1" ht="14.1">
      <c r="A70" s="42"/>
      <c r="C70" s="15"/>
      <c r="L70" s="15"/>
      <c r="M70" s="15"/>
      <c r="N70" s="15"/>
      <c r="O70" s="15"/>
      <c r="P70" s="15"/>
      <c r="Q70" s="15"/>
      <c r="AE70" s="15"/>
      <c r="AF70" s="15"/>
      <c r="AG70" s="15"/>
      <c r="AH70" s="15"/>
      <c r="AI70" s="15"/>
      <c r="AJ70" s="15"/>
    </row>
    <row r="71" spans="1:36" s="14" customFormat="1" ht="14.1">
      <c r="A71" s="42"/>
      <c r="C71" s="15"/>
      <c r="L71" s="15"/>
      <c r="M71" s="15"/>
      <c r="N71" s="15"/>
      <c r="O71" s="15"/>
      <c r="P71" s="15"/>
      <c r="Q71" s="15"/>
      <c r="AE71" s="15"/>
      <c r="AF71" s="15"/>
      <c r="AG71" s="15"/>
      <c r="AH71" s="15"/>
      <c r="AI71" s="15"/>
      <c r="AJ71" s="15"/>
    </row>
    <row r="72" spans="1:36" s="14" customFormat="1" ht="14.1">
      <c r="A72" s="42"/>
      <c r="C72" s="15"/>
      <c r="L72" s="15"/>
      <c r="M72" s="15"/>
      <c r="N72" s="15"/>
      <c r="O72" s="15"/>
      <c r="P72" s="15"/>
      <c r="Q72" s="15"/>
      <c r="AE72" s="15"/>
      <c r="AF72" s="15"/>
      <c r="AG72" s="15"/>
      <c r="AH72" s="15"/>
      <c r="AI72" s="15"/>
      <c r="AJ72" s="15"/>
    </row>
    <row r="73" spans="1:36" s="14" customFormat="1" ht="14.1">
      <c r="A73" s="42"/>
      <c r="C73" s="15"/>
      <c r="L73" s="15"/>
      <c r="M73" s="15"/>
      <c r="N73" s="15"/>
      <c r="O73" s="15"/>
      <c r="P73" s="15"/>
      <c r="Q73" s="15"/>
      <c r="AE73" s="15"/>
      <c r="AF73" s="15"/>
      <c r="AG73" s="15"/>
      <c r="AH73" s="15"/>
      <c r="AI73" s="15"/>
      <c r="AJ73" s="15"/>
    </row>
    <row r="74" spans="1:36" s="14" customFormat="1" ht="14.1">
      <c r="A74" s="42"/>
      <c r="C74" s="15"/>
      <c r="L74" s="15"/>
      <c r="M74" s="15"/>
      <c r="N74" s="15"/>
      <c r="O74" s="15"/>
      <c r="P74" s="15"/>
      <c r="Q74" s="15"/>
      <c r="AE74" s="15"/>
      <c r="AF74" s="15"/>
      <c r="AG74" s="15"/>
      <c r="AH74" s="15"/>
      <c r="AI74" s="15"/>
      <c r="AJ74" s="15"/>
    </row>
    <row r="75" spans="1:36" s="14" customFormat="1" ht="14.1">
      <c r="A75" s="42"/>
      <c r="C75" s="15"/>
      <c r="L75" s="15"/>
      <c r="M75" s="15"/>
      <c r="N75" s="15"/>
      <c r="O75" s="15"/>
      <c r="P75" s="15"/>
      <c r="Q75" s="15"/>
      <c r="AE75" s="15"/>
      <c r="AF75" s="15"/>
      <c r="AG75" s="15"/>
      <c r="AH75" s="15"/>
      <c r="AI75" s="15"/>
      <c r="AJ75" s="15"/>
    </row>
    <row r="76" spans="1:36" s="14" customFormat="1" ht="14.1">
      <c r="A76" s="42"/>
      <c r="C76" s="15"/>
      <c r="L76" s="15"/>
      <c r="M76" s="15"/>
      <c r="N76" s="15"/>
      <c r="O76" s="15"/>
      <c r="P76" s="15"/>
      <c r="Q76" s="15"/>
      <c r="AE76" s="15"/>
      <c r="AF76" s="15"/>
      <c r="AG76" s="15"/>
      <c r="AH76" s="15"/>
      <c r="AI76" s="15"/>
      <c r="AJ76" s="15"/>
    </row>
    <row r="77" spans="1:36" s="14" customFormat="1" ht="14.1">
      <c r="A77" s="42"/>
      <c r="C77" s="15"/>
      <c r="L77" s="15"/>
      <c r="M77" s="15"/>
      <c r="N77" s="15"/>
      <c r="O77" s="15"/>
      <c r="P77" s="15"/>
      <c r="Q77" s="15"/>
      <c r="AE77" s="15"/>
      <c r="AF77" s="15"/>
      <c r="AG77" s="15"/>
      <c r="AH77" s="15"/>
      <c r="AI77" s="15"/>
      <c r="AJ77" s="15"/>
    </row>
    <row r="78" spans="1:36" s="14" customFormat="1" ht="14.1">
      <c r="A78" s="42"/>
      <c r="C78" s="15"/>
      <c r="L78" s="15"/>
      <c r="M78" s="15"/>
      <c r="N78" s="15"/>
      <c r="O78" s="15"/>
      <c r="P78" s="15"/>
      <c r="Q78" s="15"/>
      <c r="AE78" s="15"/>
      <c r="AF78" s="15"/>
      <c r="AG78" s="15"/>
      <c r="AH78" s="15"/>
      <c r="AI78" s="15"/>
      <c r="AJ78" s="15"/>
    </row>
    <row r="79" spans="1:36" s="14" customFormat="1" ht="14.1">
      <c r="A79" s="42"/>
      <c r="C79" s="15"/>
      <c r="L79" s="15"/>
      <c r="M79" s="15"/>
      <c r="N79" s="15"/>
      <c r="O79" s="15"/>
      <c r="P79" s="15"/>
      <c r="Q79" s="15"/>
      <c r="AE79" s="15"/>
      <c r="AF79" s="15"/>
      <c r="AG79" s="15"/>
      <c r="AH79" s="15"/>
      <c r="AI79" s="15"/>
      <c r="AJ79" s="15"/>
    </row>
    <row r="80" spans="1:36" s="14" customFormat="1" ht="14.1">
      <c r="A80" s="42"/>
      <c r="C80" s="15"/>
      <c r="L80" s="15"/>
      <c r="M80" s="15"/>
      <c r="N80" s="15"/>
      <c r="O80" s="15"/>
      <c r="P80" s="15"/>
      <c r="Q80" s="15"/>
      <c r="AE80" s="15"/>
      <c r="AF80" s="15"/>
      <c r="AG80" s="15"/>
      <c r="AH80" s="15"/>
      <c r="AI80" s="15"/>
      <c r="AJ80" s="15"/>
    </row>
    <row r="81" spans="1:36" s="14" customFormat="1" ht="14.1">
      <c r="A81" s="42"/>
      <c r="C81" s="15"/>
      <c r="L81" s="15"/>
      <c r="M81" s="15"/>
      <c r="N81" s="15"/>
      <c r="O81" s="15"/>
      <c r="P81" s="15"/>
      <c r="Q81" s="15"/>
      <c r="AE81" s="15"/>
      <c r="AF81" s="15"/>
      <c r="AG81" s="15"/>
      <c r="AH81" s="15"/>
      <c r="AI81" s="15"/>
      <c r="AJ81" s="15"/>
    </row>
    <row r="82" spans="1:36" s="14" customFormat="1" ht="14.1">
      <c r="A82" s="42"/>
      <c r="C82" s="15"/>
      <c r="L82" s="15"/>
      <c r="M82" s="15"/>
      <c r="N82" s="15"/>
      <c r="O82" s="15"/>
      <c r="P82" s="15"/>
      <c r="Q82" s="15"/>
      <c r="AE82" s="15"/>
      <c r="AF82" s="15"/>
      <c r="AG82" s="15"/>
      <c r="AH82" s="15"/>
      <c r="AI82" s="15"/>
      <c r="AJ82" s="15"/>
    </row>
    <row r="83" spans="1:36" s="14" customFormat="1" ht="14.1">
      <c r="A83" s="42"/>
      <c r="C83" s="15"/>
      <c r="L83" s="15"/>
      <c r="M83" s="15"/>
      <c r="N83" s="15"/>
      <c r="O83" s="15"/>
      <c r="P83" s="15"/>
      <c r="Q83" s="15"/>
      <c r="AE83" s="15"/>
      <c r="AF83" s="15"/>
      <c r="AG83" s="15"/>
      <c r="AH83" s="15"/>
      <c r="AI83" s="15"/>
      <c r="AJ83" s="15"/>
    </row>
    <row r="84" spans="1:36" s="14" customFormat="1" ht="14.1">
      <c r="A84" s="42"/>
      <c r="C84" s="15"/>
      <c r="L84" s="15"/>
      <c r="M84" s="15"/>
      <c r="N84" s="15"/>
      <c r="O84" s="15"/>
      <c r="P84" s="15"/>
      <c r="Q84" s="15"/>
      <c r="AE84" s="15"/>
      <c r="AF84" s="15"/>
      <c r="AG84" s="15"/>
      <c r="AH84" s="15"/>
      <c r="AI84" s="15"/>
      <c r="AJ84" s="15"/>
    </row>
    <row r="85" spans="1:36" s="14" customFormat="1" ht="14.1">
      <c r="A85" s="42"/>
      <c r="C85" s="15"/>
      <c r="L85" s="15"/>
      <c r="M85" s="15"/>
      <c r="N85" s="15"/>
      <c r="O85" s="15"/>
      <c r="P85" s="15"/>
      <c r="Q85" s="15"/>
      <c r="AE85" s="15"/>
      <c r="AF85" s="15"/>
      <c r="AG85" s="15"/>
      <c r="AH85" s="15"/>
      <c r="AI85" s="15"/>
      <c r="AJ85" s="15"/>
    </row>
    <row r="86" spans="1:36" s="14" customFormat="1" ht="14.1">
      <c r="A86" s="42"/>
      <c r="C86" s="15"/>
      <c r="L86" s="15"/>
      <c r="M86" s="15"/>
      <c r="N86" s="15"/>
      <c r="O86" s="15"/>
      <c r="P86" s="15"/>
      <c r="Q86" s="15"/>
      <c r="AE86" s="15"/>
      <c r="AF86" s="15"/>
      <c r="AG86" s="15"/>
      <c r="AH86" s="15"/>
      <c r="AI86" s="15"/>
      <c r="AJ86" s="15"/>
    </row>
    <row r="87" spans="1:36" s="14" customFormat="1" ht="14.1">
      <c r="A87" s="42"/>
      <c r="C87" s="15"/>
      <c r="L87" s="15"/>
      <c r="M87" s="15"/>
      <c r="N87" s="15"/>
      <c r="O87" s="15"/>
      <c r="P87" s="15"/>
      <c r="Q87" s="15"/>
      <c r="AE87" s="15"/>
      <c r="AF87" s="15"/>
      <c r="AG87" s="15"/>
      <c r="AH87" s="15"/>
      <c r="AI87" s="15"/>
      <c r="AJ87" s="15"/>
    </row>
    <row r="88" spans="1:36" s="14" customFormat="1" ht="14.1">
      <c r="A88" s="42"/>
      <c r="C88" s="15"/>
      <c r="L88" s="15"/>
      <c r="M88" s="15"/>
      <c r="N88" s="15"/>
      <c r="O88" s="15"/>
      <c r="P88" s="15"/>
      <c r="Q88" s="15"/>
      <c r="AE88" s="15"/>
      <c r="AF88" s="15"/>
      <c r="AG88" s="15"/>
      <c r="AH88" s="15"/>
      <c r="AI88" s="15"/>
      <c r="AJ88" s="15"/>
    </row>
    <row r="89" spans="1:36" s="14" customFormat="1" ht="14.1">
      <c r="A89" s="42"/>
      <c r="C89" s="15"/>
      <c r="L89" s="15"/>
      <c r="M89" s="15"/>
      <c r="N89" s="15"/>
      <c r="O89" s="15"/>
      <c r="P89" s="15"/>
      <c r="Q89" s="15"/>
      <c r="AE89" s="15"/>
      <c r="AF89" s="15"/>
      <c r="AG89" s="15"/>
      <c r="AH89" s="15"/>
      <c r="AI89" s="15"/>
      <c r="AJ89" s="15"/>
    </row>
    <row r="90" spans="1:36" s="14" customFormat="1" ht="14.1">
      <c r="A90" s="42"/>
      <c r="C90" s="15"/>
      <c r="L90" s="15"/>
      <c r="M90" s="15"/>
      <c r="N90" s="15"/>
      <c r="O90" s="15"/>
      <c r="P90" s="15"/>
      <c r="Q90" s="15"/>
      <c r="AE90" s="15"/>
      <c r="AF90" s="15"/>
      <c r="AG90" s="15"/>
      <c r="AH90" s="15"/>
      <c r="AI90" s="15"/>
      <c r="AJ90" s="15"/>
    </row>
    <row r="91" spans="1:36" s="14" customFormat="1" ht="14.1">
      <c r="A91" s="42"/>
      <c r="C91" s="15"/>
      <c r="L91" s="15"/>
      <c r="M91" s="15"/>
      <c r="N91" s="15"/>
      <c r="O91" s="15"/>
      <c r="P91" s="15"/>
      <c r="Q91" s="15"/>
      <c r="AE91" s="15"/>
      <c r="AF91" s="15"/>
      <c r="AG91" s="15"/>
      <c r="AH91" s="15"/>
      <c r="AI91" s="15"/>
      <c r="AJ91" s="15"/>
    </row>
    <row r="92" spans="1:36" s="14" customFormat="1" ht="14.1">
      <c r="A92" s="42"/>
      <c r="C92" s="15"/>
      <c r="L92" s="15"/>
      <c r="M92" s="15"/>
      <c r="N92" s="15"/>
      <c r="O92" s="15"/>
      <c r="P92" s="15"/>
      <c r="Q92" s="15"/>
      <c r="AE92" s="15"/>
      <c r="AF92" s="15"/>
      <c r="AG92" s="15"/>
      <c r="AH92" s="15"/>
      <c r="AI92" s="15"/>
      <c r="AJ92" s="15"/>
    </row>
    <row r="93" spans="1:36" s="14" customFormat="1" ht="14.1">
      <c r="A93" s="42"/>
      <c r="C93" s="15"/>
      <c r="L93" s="15"/>
      <c r="M93" s="15"/>
      <c r="N93" s="15"/>
      <c r="O93" s="15"/>
      <c r="P93" s="15"/>
      <c r="Q93" s="15"/>
      <c r="AE93" s="15"/>
      <c r="AF93" s="15"/>
      <c r="AG93" s="15"/>
      <c r="AH93" s="15"/>
      <c r="AI93" s="15"/>
      <c r="AJ93" s="15"/>
    </row>
    <row r="94" spans="1:36" s="14" customFormat="1" ht="14.1">
      <c r="A94" s="42"/>
      <c r="C94" s="15"/>
      <c r="L94" s="15"/>
      <c r="M94" s="15"/>
      <c r="N94" s="15"/>
      <c r="O94" s="15"/>
      <c r="P94" s="15"/>
      <c r="Q94" s="15"/>
      <c r="AE94" s="15"/>
      <c r="AF94" s="15"/>
      <c r="AG94" s="15"/>
      <c r="AH94" s="15"/>
      <c r="AI94" s="15"/>
      <c r="AJ94" s="15"/>
    </row>
    <row r="95" spans="1:36" s="14" customFormat="1" ht="14.1">
      <c r="A95" s="42"/>
      <c r="C95" s="15"/>
      <c r="L95" s="15"/>
      <c r="M95" s="15"/>
      <c r="N95" s="15"/>
      <c r="O95" s="15"/>
      <c r="P95" s="15"/>
      <c r="Q95" s="15"/>
      <c r="AE95" s="15"/>
      <c r="AF95" s="15"/>
      <c r="AG95" s="15"/>
      <c r="AH95" s="15"/>
      <c r="AI95" s="15"/>
      <c r="AJ95" s="15"/>
    </row>
    <row r="96" spans="1:36" s="14" customFormat="1" ht="14.1">
      <c r="A96" s="42"/>
      <c r="C96" s="15"/>
      <c r="L96" s="15"/>
      <c r="M96" s="15"/>
      <c r="N96" s="15"/>
      <c r="O96" s="15"/>
      <c r="P96" s="15"/>
      <c r="Q96" s="15"/>
      <c r="AE96" s="15"/>
      <c r="AF96" s="15"/>
      <c r="AG96" s="15"/>
      <c r="AH96" s="15"/>
      <c r="AI96" s="15"/>
      <c r="AJ96" s="15"/>
    </row>
    <row r="97" spans="1:36" s="14" customFormat="1" ht="14.1">
      <c r="A97" s="42"/>
      <c r="C97" s="15"/>
      <c r="L97" s="15"/>
      <c r="M97" s="15"/>
      <c r="N97" s="15"/>
      <c r="O97" s="15"/>
      <c r="P97" s="15"/>
      <c r="Q97" s="15"/>
      <c r="AE97" s="15"/>
      <c r="AF97" s="15"/>
      <c r="AG97" s="15"/>
      <c r="AH97" s="15"/>
      <c r="AI97" s="15"/>
      <c r="AJ97" s="15"/>
    </row>
    <row r="98" spans="1:36" s="14" customFormat="1" ht="14.1">
      <c r="A98" s="42"/>
      <c r="C98" s="15"/>
      <c r="L98" s="15"/>
      <c r="M98" s="15"/>
      <c r="N98" s="15"/>
      <c r="O98" s="15"/>
      <c r="P98" s="15"/>
      <c r="Q98" s="15"/>
      <c r="AE98" s="15"/>
      <c r="AF98" s="15"/>
      <c r="AG98" s="15"/>
      <c r="AH98" s="15"/>
      <c r="AI98" s="15"/>
      <c r="AJ98" s="15"/>
    </row>
    <row r="99" spans="1:36" s="14" customFormat="1" ht="14.1">
      <c r="A99" s="42"/>
      <c r="C99" s="15"/>
      <c r="L99" s="15"/>
      <c r="M99" s="15"/>
      <c r="N99" s="15"/>
      <c r="O99" s="15"/>
      <c r="P99" s="15"/>
      <c r="Q99" s="15"/>
      <c r="AE99" s="15"/>
      <c r="AF99" s="15"/>
      <c r="AG99" s="15"/>
      <c r="AH99" s="15"/>
      <c r="AI99" s="15"/>
      <c r="AJ99" s="15"/>
    </row>
    <row r="100" spans="1:36" s="14" customFormat="1" ht="14.1">
      <c r="A100" s="42"/>
      <c r="C100" s="15"/>
      <c r="L100" s="15"/>
      <c r="M100" s="15"/>
      <c r="N100" s="15"/>
      <c r="O100" s="15"/>
      <c r="P100" s="15"/>
      <c r="Q100" s="15"/>
      <c r="AE100" s="15"/>
      <c r="AF100" s="15"/>
      <c r="AG100" s="15"/>
      <c r="AH100" s="15"/>
      <c r="AI100" s="15"/>
      <c r="AJ100" s="15"/>
    </row>
    <row r="101" spans="1:36" s="14" customFormat="1" ht="14.1">
      <c r="A101" s="42"/>
      <c r="C101" s="15"/>
      <c r="L101" s="15"/>
      <c r="M101" s="15"/>
      <c r="N101" s="15"/>
      <c r="O101" s="15"/>
      <c r="P101" s="15"/>
      <c r="Q101" s="15"/>
      <c r="AE101" s="15"/>
      <c r="AF101" s="15"/>
      <c r="AG101" s="15"/>
      <c r="AH101" s="15"/>
      <c r="AI101" s="15"/>
      <c r="AJ101" s="15"/>
    </row>
    <row r="102" spans="1:36" s="14" customFormat="1" ht="14.1">
      <c r="A102" s="42"/>
      <c r="C102" s="15"/>
      <c r="L102" s="15"/>
      <c r="M102" s="15"/>
      <c r="N102" s="15"/>
      <c r="O102" s="15"/>
      <c r="P102" s="15"/>
      <c r="Q102" s="15"/>
      <c r="AE102" s="15"/>
      <c r="AF102" s="15"/>
      <c r="AG102" s="15"/>
      <c r="AH102" s="15"/>
      <c r="AI102" s="15"/>
      <c r="AJ102" s="15"/>
    </row>
    <row r="103" spans="1:36" s="14" customFormat="1" ht="14.1">
      <c r="A103" s="42"/>
      <c r="C103" s="15"/>
      <c r="L103" s="15"/>
      <c r="M103" s="15"/>
      <c r="N103" s="15"/>
      <c r="O103" s="15"/>
      <c r="P103" s="15"/>
      <c r="Q103" s="15"/>
      <c r="AE103" s="15"/>
      <c r="AF103" s="15"/>
      <c r="AG103" s="15"/>
      <c r="AH103" s="15"/>
      <c r="AI103" s="15"/>
      <c r="AJ103" s="15"/>
    </row>
    <row r="104" spans="1:36" s="14" customFormat="1" ht="14.1">
      <c r="A104" s="42"/>
      <c r="C104" s="15"/>
      <c r="L104" s="15"/>
      <c r="M104" s="15"/>
      <c r="N104" s="15"/>
      <c r="O104" s="15"/>
      <c r="P104" s="15"/>
      <c r="Q104" s="15"/>
      <c r="AE104" s="15"/>
      <c r="AF104" s="15"/>
      <c r="AG104" s="15"/>
      <c r="AH104" s="15"/>
      <c r="AI104" s="15"/>
      <c r="AJ104" s="15"/>
    </row>
    <row r="105" spans="1:36" s="14" customFormat="1" ht="14.1">
      <c r="A105" s="42"/>
      <c r="C105" s="15"/>
      <c r="L105" s="15"/>
      <c r="M105" s="15"/>
      <c r="N105" s="15"/>
      <c r="O105" s="15"/>
      <c r="P105" s="15"/>
      <c r="Q105" s="15"/>
      <c r="AE105" s="15"/>
      <c r="AF105" s="15"/>
      <c r="AG105" s="15"/>
      <c r="AH105" s="15"/>
      <c r="AI105" s="15"/>
      <c r="AJ105" s="15"/>
    </row>
    <row r="106" spans="1:36" s="14" customFormat="1" ht="14.1">
      <c r="A106" s="42"/>
      <c r="C106" s="15"/>
      <c r="L106" s="15"/>
      <c r="M106" s="15"/>
      <c r="N106" s="15"/>
      <c r="O106" s="15"/>
      <c r="P106" s="15"/>
      <c r="Q106" s="15"/>
      <c r="AE106" s="15"/>
      <c r="AF106" s="15"/>
      <c r="AG106" s="15"/>
      <c r="AH106" s="15"/>
      <c r="AI106" s="15"/>
      <c r="AJ106" s="15"/>
    </row>
    <row r="107" spans="1:36" s="14" customFormat="1" ht="14.1">
      <c r="A107" s="42"/>
      <c r="C107" s="15"/>
      <c r="L107" s="15"/>
      <c r="M107" s="15"/>
      <c r="N107" s="15"/>
      <c r="O107" s="15"/>
      <c r="P107" s="15"/>
      <c r="Q107" s="15"/>
      <c r="AE107" s="15"/>
      <c r="AF107" s="15"/>
      <c r="AG107" s="15"/>
      <c r="AH107" s="15"/>
      <c r="AI107" s="15"/>
      <c r="AJ107" s="15"/>
    </row>
    <row r="108" spans="1:36" s="14" customFormat="1" ht="14.1">
      <c r="A108" s="42"/>
      <c r="C108" s="15"/>
      <c r="L108" s="15"/>
      <c r="M108" s="15"/>
      <c r="N108" s="15"/>
      <c r="O108" s="15"/>
      <c r="P108" s="15"/>
      <c r="Q108" s="15"/>
      <c r="AE108" s="15"/>
      <c r="AF108" s="15"/>
      <c r="AG108" s="15"/>
      <c r="AH108" s="15"/>
      <c r="AI108" s="15"/>
      <c r="AJ108" s="15"/>
    </row>
    <row r="109" spans="1:36" s="14" customFormat="1" ht="14.1">
      <c r="A109" s="42"/>
      <c r="C109" s="15"/>
      <c r="L109" s="15"/>
      <c r="M109" s="15"/>
      <c r="N109" s="15"/>
      <c r="O109" s="15"/>
      <c r="P109" s="15"/>
      <c r="Q109" s="15"/>
      <c r="AE109" s="15"/>
      <c r="AF109" s="15"/>
      <c r="AG109" s="15"/>
      <c r="AH109" s="15"/>
      <c r="AI109" s="15"/>
      <c r="AJ109" s="15"/>
    </row>
    <row r="110" spans="1:36" s="14" customFormat="1" ht="14.1">
      <c r="A110" s="42"/>
      <c r="C110" s="15"/>
      <c r="L110" s="15"/>
      <c r="M110" s="15"/>
      <c r="N110" s="15"/>
      <c r="O110" s="15"/>
      <c r="P110" s="15"/>
      <c r="Q110" s="15"/>
      <c r="AE110" s="15"/>
      <c r="AF110" s="15"/>
      <c r="AG110" s="15"/>
      <c r="AH110" s="15"/>
      <c r="AI110" s="15"/>
      <c r="AJ110" s="15"/>
    </row>
    <row r="111" spans="1:36" s="14" customFormat="1" ht="14.1">
      <c r="A111" s="42"/>
      <c r="C111" s="15"/>
      <c r="L111" s="15"/>
      <c r="M111" s="15"/>
      <c r="N111" s="15"/>
      <c r="O111" s="15"/>
      <c r="P111" s="15"/>
      <c r="Q111" s="15"/>
      <c r="AE111" s="15"/>
      <c r="AF111" s="15"/>
      <c r="AG111" s="15"/>
      <c r="AH111" s="15"/>
      <c r="AI111" s="15"/>
      <c r="AJ111" s="15"/>
    </row>
    <row r="112" spans="1:36" s="14" customFormat="1" ht="14.1">
      <c r="A112" s="42"/>
      <c r="C112" s="15"/>
      <c r="L112" s="15"/>
      <c r="M112" s="15"/>
      <c r="N112" s="15"/>
      <c r="O112" s="15"/>
      <c r="P112" s="15"/>
      <c r="Q112" s="15"/>
      <c r="AE112" s="15"/>
      <c r="AF112" s="15"/>
      <c r="AG112" s="15"/>
      <c r="AH112" s="15"/>
      <c r="AI112" s="15"/>
      <c r="AJ112" s="15"/>
    </row>
    <row r="113" spans="1:36" s="14" customFormat="1" ht="14.1">
      <c r="A113" s="42"/>
      <c r="C113" s="15"/>
      <c r="L113" s="15"/>
      <c r="M113" s="15"/>
      <c r="N113" s="15"/>
      <c r="O113" s="15"/>
      <c r="P113" s="15"/>
      <c r="Q113" s="15"/>
      <c r="AE113" s="15"/>
      <c r="AF113" s="15"/>
      <c r="AG113" s="15"/>
      <c r="AH113" s="15"/>
      <c r="AI113" s="15"/>
      <c r="AJ113" s="15"/>
    </row>
    <row r="114" spans="1:36" s="14" customFormat="1" ht="14.1">
      <c r="A114" s="42"/>
      <c r="C114" s="15"/>
      <c r="L114" s="15"/>
      <c r="M114" s="15"/>
      <c r="N114" s="15"/>
      <c r="O114" s="15"/>
      <c r="P114" s="15"/>
      <c r="Q114" s="15"/>
      <c r="AE114" s="15"/>
      <c r="AF114" s="15"/>
      <c r="AG114" s="15"/>
      <c r="AH114" s="15"/>
      <c r="AI114" s="15"/>
      <c r="AJ114" s="15"/>
    </row>
    <row r="115" spans="1:36" s="14" customFormat="1" ht="14.1">
      <c r="A115" s="42"/>
      <c r="C115" s="15"/>
      <c r="L115" s="15"/>
      <c r="M115" s="15"/>
      <c r="N115" s="15"/>
      <c r="O115" s="15"/>
      <c r="P115" s="15"/>
      <c r="Q115" s="15"/>
      <c r="AE115" s="15"/>
      <c r="AF115" s="15"/>
      <c r="AG115" s="15"/>
      <c r="AH115" s="15"/>
      <c r="AI115" s="15"/>
      <c r="AJ115" s="15"/>
    </row>
    <row r="116" spans="1:36" s="14" customFormat="1" ht="14.1">
      <c r="A116" s="42"/>
      <c r="C116" s="15"/>
      <c r="L116" s="15"/>
      <c r="M116" s="15"/>
      <c r="N116" s="15"/>
      <c r="O116" s="15"/>
      <c r="P116" s="15"/>
      <c r="Q116" s="15"/>
      <c r="AE116" s="15"/>
      <c r="AF116" s="15"/>
      <c r="AG116" s="15"/>
      <c r="AH116" s="15"/>
      <c r="AI116" s="15"/>
      <c r="AJ116" s="15"/>
    </row>
    <row r="117" spans="1:36" s="14" customFormat="1">
      <c r="A117" s="44" t="s">
        <v>112</v>
      </c>
      <c r="C117" s="15"/>
      <c r="L117" s="15"/>
      <c r="M117" s="15"/>
      <c r="N117" s="15"/>
      <c r="O117" s="15"/>
      <c r="P117" s="15"/>
      <c r="Q117" s="15"/>
      <c r="AE117" s="15"/>
      <c r="AF117" s="15"/>
      <c r="AG117" s="15"/>
      <c r="AH117" s="15"/>
      <c r="AI117" s="15"/>
      <c r="AJ117" s="15"/>
    </row>
    <row r="118" spans="1:36" s="14" customFormat="1" ht="14.1">
      <c r="A118" s="45" t="s">
        <v>113</v>
      </c>
      <c r="C118" s="15"/>
      <c r="L118" s="15"/>
      <c r="M118" s="15"/>
      <c r="N118" s="15"/>
      <c r="O118" s="15"/>
      <c r="P118" s="15"/>
      <c r="Q118" s="15"/>
      <c r="AE118" s="15"/>
      <c r="AF118" s="15"/>
      <c r="AG118" s="15"/>
      <c r="AH118" s="15"/>
      <c r="AI118" s="15"/>
      <c r="AJ118" s="15"/>
    </row>
    <row r="119" spans="1:36" s="14" customFormat="1">
      <c r="A119" s="43" t="s">
        <v>114</v>
      </c>
      <c r="C119" s="15"/>
      <c r="L119" s="15"/>
      <c r="M119" s="15"/>
      <c r="N119" s="15"/>
      <c r="O119" s="15"/>
      <c r="P119" s="15"/>
      <c r="Q119" s="15"/>
      <c r="AE119" s="15"/>
      <c r="AF119" s="15"/>
      <c r="AG119" s="15"/>
      <c r="AH119" s="15"/>
      <c r="AI119" s="15"/>
      <c r="AJ119" s="15"/>
    </row>
    <row r="120" spans="1:36" s="42" customFormat="1" ht="14.1">
      <c r="A120" s="42" t="s">
        <v>115</v>
      </c>
      <c r="C120" s="181"/>
      <c r="L120" s="181"/>
      <c r="M120" s="181"/>
      <c r="N120" s="181"/>
      <c r="O120" s="181"/>
      <c r="P120" s="181"/>
      <c r="Q120" s="181"/>
      <c r="AE120" s="181"/>
      <c r="AF120" s="181"/>
      <c r="AG120" s="181"/>
      <c r="AH120" s="181"/>
      <c r="AI120" s="181"/>
      <c r="AJ120" s="181"/>
    </row>
    <row r="121" spans="1:36" s="14" customFormat="1" ht="14.1">
      <c r="A121" s="42"/>
      <c r="C121" s="15"/>
      <c r="L121" s="15"/>
      <c r="M121" s="15"/>
      <c r="N121" s="15"/>
      <c r="O121" s="15"/>
      <c r="P121" s="15"/>
      <c r="Q121" s="15"/>
      <c r="AE121" s="15"/>
      <c r="AF121" s="15"/>
      <c r="AG121" s="15"/>
      <c r="AH121" s="15"/>
      <c r="AI121" s="15"/>
      <c r="AJ121" s="15"/>
    </row>
    <row r="122" spans="1:36" s="14" customFormat="1" ht="14.1">
      <c r="A122" s="42"/>
      <c r="C122" s="15"/>
      <c r="L122" s="15"/>
      <c r="M122" s="15"/>
      <c r="N122" s="15"/>
      <c r="O122" s="15"/>
      <c r="P122" s="15"/>
      <c r="Q122" s="15"/>
      <c r="AE122" s="15"/>
      <c r="AF122" s="15"/>
      <c r="AG122" s="15"/>
      <c r="AH122" s="15"/>
      <c r="AI122" s="15"/>
      <c r="AJ122" s="15"/>
    </row>
    <row r="123" spans="1:36" s="14" customFormat="1" ht="14.1">
      <c r="A123" s="42"/>
      <c r="C123" s="15"/>
      <c r="L123" s="15"/>
      <c r="M123" s="15"/>
      <c r="N123" s="15"/>
      <c r="O123" s="15"/>
      <c r="P123" s="15"/>
      <c r="Q123" s="15"/>
      <c r="AE123" s="15"/>
      <c r="AF123" s="15"/>
      <c r="AG123" s="15"/>
      <c r="AH123" s="15"/>
      <c r="AI123" s="15"/>
      <c r="AJ123" s="15"/>
    </row>
    <row r="124" spans="1:36" s="14" customFormat="1" ht="14.1">
      <c r="A124" s="42"/>
      <c r="C124" s="15"/>
      <c r="L124" s="15"/>
      <c r="M124" s="15"/>
      <c r="N124" s="15"/>
      <c r="O124" s="15"/>
      <c r="P124" s="15"/>
      <c r="Q124" s="15"/>
      <c r="AE124" s="15"/>
      <c r="AF124" s="15"/>
      <c r="AG124" s="15"/>
      <c r="AH124" s="15"/>
      <c r="AI124" s="15"/>
      <c r="AJ124" s="15"/>
    </row>
    <row r="125" spans="1:36" s="14" customFormat="1" ht="14.1">
      <c r="A125" s="42"/>
      <c r="C125" s="15"/>
      <c r="L125" s="15"/>
      <c r="M125" s="15"/>
      <c r="N125" s="15"/>
      <c r="O125" s="15"/>
      <c r="P125" s="15"/>
      <c r="Q125" s="15"/>
      <c r="AE125" s="15"/>
      <c r="AF125" s="15"/>
      <c r="AG125" s="15"/>
      <c r="AH125" s="15"/>
      <c r="AI125" s="15"/>
      <c r="AJ125" s="15"/>
    </row>
    <row r="126" spans="1:36" s="14" customFormat="1" ht="14.1">
      <c r="A126" s="42"/>
      <c r="C126" s="15"/>
      <c r="L126" s="15"/>
      <c r="M126" s="15"/>
      <c r="N126" s="15"/>
      <c r="O126" s="15"/>
      <c r="P126" s="15"/>
      <c r="Q126" s="15"/>
      <c r="AE126" s="15"/>
      <c r="AF126" s="15"/>
      <c r="AG126" s="15"/>
      <c r="AH126" s="15"/>
      <c r="AI126" s="15"/>
      <c r="AJ126" s="15"/>
    </row>
    <row r="127" spans="1:36" s="14" customFormat="1" ht="14.1">
      <c r="A127" s="42"/>
      <c r="C127" s="15"/>
      <c r="L127" s="15"/>
      <c r="M127" s="15"/>
      <c r="N127" s="15"/>
      <c r="O127" s="15"/>
      <c r="P127" s="15"/>
      <c r="Q127" s="15"/>
      <c r="AE127" s="15"/>
      <c r="AF127" s="15"/>
      <c r="AG127" s="15"/>
      <c r="AH127" s="15"/>
      <c r="AI127" s="15"/>
      <c r="AJ127" s="15"/>
    </row>
    <row r="128" spans="1:36" s="14" customFormat="1" ht="14.1">
      <c r="A128" s="42"/>
      <c r="C128" s="15"/>
      <c r="L128" s="15"/>
      <c r="M128" s="15"/>
      <c r="N128" s="15"/>
      <c r="O128" s="15"/>
      <c r="P128" s="15"/>
      <c r="Q128" s="15"/>
      <c r="AE128" s="15"/>
      <c r="AF128" s="15"/>
      <c r="AG128" s="15"/>
      <c r="AH128" s="15"/>
      <c r="AI128" s="15"/>
      <c r="AJ128" s="15"/>
    </row>
    <row r="129" spans="1:36" s="14" customFormat="1" ht="14.1">
      <c r="A129" s="42"/>
      <c r="C129" s="15"/>
      <c r="L129" s="15"/>
      <c r="M129" s="15"/>
      <c r="N129" s="15"/>
      <c r="O129" s="15"/>
      <c r="P129" s="15"/>
      <c r="Q129" s="15"/>
      <c r="AE129" s="15"/>
      <c r="AF129" s="15"/>
      <c r="AG129" s="15"/>
      <c r="AH129" s="15"/>
      <c r="AI129" s="15"/>
      <c r="AJ129" s="15"/>
    </row>
    <row r="130" spans="1:36" s="14" customFormat="1" ht="14.1">
      <c r="A130" s="42"/>
      <c r="C130" s="15"/>
      <c r="L130" s="15"/>
      <c r="M130" s="15"/>
      <c r="N130" s="15"/>
      <c r="O130" s="15"/>
      <c r="P130" s="15"/>
      <c r="Q130" s="15"/>
      <c r="AE130" s="15"/>
      <c r="AF130" s="15"/>
      <c r="AG130" s="15"/>
      <c r="AH130" s="15"/>
      <c r="AI130" s="15"/>
      <c r="AJ130" s="15"/>
    </row>
    <row r="131" spans="1:36" s="14" customFormat="1" ht="14.1">
      <c r="A131" s="42"/>
      <c r="C131" s="15"/>
      <c r="L131" s="15"/>
      <c r="M131" s="15"/>
      <c r="N131" s="15"/>
      <c r="O131" s="15"/>
      <c r="P131" s="15"/>
      <c r="Q131" s="15"/>
      <c r="AE131" s="15"/>
      <c r="AF131" s="15"/>
      <c r="AG131" s="15"/>
      <c r="AH131" s="15"/>
      <c r="AI131" s="15"/>
      <c r="AJ131" s="15"/>
    </row>
    <row r="132" spans="1:36" s="14" customFormat="1" ht="14.1">
      <c r="A132" s="42"/>
      <c r="C132" s="15"/>
      <c r="L132" s="15"/>
      <c r="M132" s="15"/>
      <c r="N132" s="15"/>
      <c r="O132" s="15"/>
      <c r="P132" s="15"/>
      <c r="Q132" s="15"/>
      <c r="AE132" s="15"/>
      <c r="AF132" s="15"/>
      <c r="AG132" s="15"/>
      <c r="AH132" s="15"/>
      <c r="AI132" s="15"/>
      <c r="AJ132" s="15"/>
    </row>
    <row r="133" spans="1:36" s="14" customFormat="1" ht="14.1">
      <c r="A133" s="42"/>
      <c r="C133" s="15"/>
      <c r="L133" s="15"/>
      <c r="M133" s="15"/>
      <c r="N133" s="15"/>
      <c r="O133" s="15"/>
      <c r="P133" s="15"/>
      <c r="Q133" s="15"/>
      <c r="AE133" s="15"/>
      <c r="AF133" s="15"/>
      <c r="AG133" s="15"/>
      <c r="AH133" s="15"/>
      <c r="AI133" s="15"/>
      <c r="AJ133" s="15"/>
    </row>
    <row r="134" spans="1:36" s="14" customFormat="1" ht="14.1">
      <c r="A134" s="42"/>
      <c r="C134" s="15"/>
      <c r="L134" s="15"/>
      <c r="M134" s="15"/>
      <c r="N134" s="15"/>
      <c r="O134" s="15"/>
      <c r="P134" s="15"/>
      <c r="Q134" s="15"/>
      <c r="AE134" s="15"/>
      <c r="AF134" s="15"/>
      <c r="AG134" s="15"/>
      <c r="AH134" s="15"/>
      <c r="AI134" s="15"/>
      <c r="AJ134" s="15"/>
    </row>
    <row r="135" spans="1:36" s="14" customFormat="1" ht="14.1">
      <c r="A135" s="42"/>
      <c r="C135" s="15"/>
      <c r="L135" s="15"/>
      <c r="M135" s="15"/>
      <c r="N135" s="15"/>
      <c r="O135" s="15"/>
      <c r="P135" s="15"/>
      <c r="Q135" s="15"/>
      <c r="AE135" s="15"/>
      <c r="AF135" s="15"/>
      <c r="AG135" s="15"/>
      <c r="AH135" s="15"/>
      <c r="AI135" s="15"/>
      <c r="AJ135" s="15"/>
    </row>
    <row r="136" spans="1:36" s="14" customFormat="1" ht="14.1">
      <c r="A136" s="42"/>
      <c r="C136" s="15"/>
      <c r="L136" s="15"/>
      <c r="M136" s="15"/>
      <c r="N136" s="15"/>
      <c r="O136" s="15"/>
      <c r="P136" s="15"/>
      <c r="Q136" s="15"/>
      <c r="AE136" s="15"/>
      <c r="AF136" s="15"/>
      <c r="AG136" s="15"/>
      <c r="AH136" s="15"/>
      <c r="AI136" s="15"/>
      <c r="AJ136" s="15"/>
    </row>
    <row r="137" spans="1:36" s="14" customFormat="1" ht="14.1">
      <c r="A137" s="42"/>
      <c r="C137" s="15"/>
      <c r="L137" s="15"/>
      <c r="M137" s="15"/>
      <c r="N137" s="15"/>
      <c r="O137" s="15"/>
      <c r="P137" s="15"/>
      <c r="Q137" s="15"/>
      <c r="AE137" s="15"/>
      <c r="AF137" s="15"/>
      <c r="AG137" s="15"/>
      <c r="AH137" s="15"/>
      <c r="AI137" s="15"/>
      <c r="AJ137" s="15"/>
    </row>
    <row r="138" spans="1:36" s="14" customFormat="1" ht="14.1">
      <c r="A138" s="42"/>
      <c r="C138" s="15"/>
      <c r="L138" s="15"/>
      <c r="M138" s="15"/>
      <c r="N138" s="15"/>
      <c r="O138" s="15"/>
      <c r="P138" s="15"/>
      <c r="Q138" s="15"/>
      <c r="AE138" s="15"/>
      <c r="AF138" s="15"/>
      <c r="AG138" s="15"/>
      <c r="AH138" s="15"/>
      <c r="AI138" s="15"/>
      <c r="AJ138" s="15"/>
    </row>
    <row r="139" spans="1:36" s="14" customFormat="1" ht="14.1">
      <c r="A139" s="42"/>
      <c r="C139" s="15"/>
      <c r="L139" s="15"/>
      <c r="M139" s="15"/>
      <c r="N139" s="15"/>
      <c r="O139" s="15"/>
      <c r="P139" s="15"/>
      <c r="Q139" s="15"/>
      <c r="AE139" s="15"/>
      <c r="AF139" s="15"/>
      <c r="AG139" s="15"/>
      <c r="AH139" s="15"/>
      <c r="AI139" s="15"/>
      <c r="AJ139" s="15"/>
    </row>
    <row r="140" spans="1:36" s="14" customFormat="1" ht="14.1">
      <c r="A140" s="42"/>
      <c r="C140" s="15"/>
      <c r="L140" s="15"/>
      <c r="M140" s="15"/>
      <c r="N140" s="15"/>
      <c r="O140" s="15"/>
      <c r="P140" s="15"/>
      <c r="Q140" s="15"/>
      <c r="AE140" s="15"/>
      <c r="AF140" s="15"/>
      <c r="AG140" s="15"/>
      <c r="AH140" s="15"/>
      <c r="AI140" s="15"/>
      <c r="AJ140" s="15"/>
    </row>
    <row r="141" spans="1:36" s="14" customFormat="1" ht="14.1">
      <c r="A141" s="42"/>
      <c r="C141" s="15"/>
      <c r="L141" s="15"/>
      <c r="M141" s="15"/>
      <c r="N141" s="15"/>
      <c r="O141" s="15"/>
      <c r="P141" s="15"/>
      <c r="Q141" s="15"/>
      <c r="AE141" s="15"/>
      <c r="AF141" s="15"/>
      <c r="AG141" s="15"/>
      <c r="AH141" s="15"/>
      <c r="AI141" s="15"/>
      <c r="AJ141" s="15"/>
    </row>
    <row r="142" spans="1:36" s="14" customFormat="1" ht="14.1">
      <c r="A142" s="42"/>
      <c r="C142" s="15"/>
      <c r="L142" s="15"/>
      <c r="M142" s="15"/>
      <c r="N142" s="15"/>
      <c r="O142" s="15"/>
      <c r="P142" s="15"/>
      <c r="Q142" s="15"/>
      <c r="AE142" s="15"/>
      <c r="AF142" s="15"/>
      <c r="AG142" s="15"/>
      <c r="AH142" s="15"/>
      <c r="AI142" s="15"/>
      <c r="AJ142" s="15"/>
    </row>
    <row r="143" spans="1:36" s="14" customFormat="1" ht="14.1">
      <c r="A143" s="42"/>
      <c r="C143" s="15"/>
      <c r="L143" s="15"/>
      <c r="M143" s="15"/>
      <c r="N143" s="15"/>
      <c r="O143" s="15"/>
      <c r="P143" s="15"/>
      <c r="Q143" s="15"/>
      <c r="AE143" s="15"/>
      <c r="AF143" s="15"/>
      <c r="AG143" s="15"/>
      <c r="AH143" s="15"/>
      <c r="AI143" s="15"/>
      <c r="AJ143" s="15"/>
    </row>
    <row r="144" spans="1:36" s="14" customFormat="1" ht="14.1">
      <c r="A144" s="42"/>
      <c r="C144" s="15"/>
      <c r="L144" s="15"/>
      <c r="M144" s="15"/>
      <c r="N144" s="15"/>
      <c r="O144" s="15"/>
      <c r="P144" s="15"/>
      <c r="Q144" s="15"/>
      <c r="AE144" s="15"/>
      <c r="AF144" s="15"/>
      <c r="AG144" s="15"/>
      <c r="AH144" s="15"/>
      <c r="AI144" s="15"/>
      <c r="AJ144" s="15"/>
    </row>
    <row r="145" spans="1:36" s="14" customFormat="1" ht="14.1">
      <c r="A145" s="42"/>
      <c r="C145" s="15"/>
      <c r="L145" s="15"/>
      <c r="M145" s="15"/>
      <c r="N145" s="15"/>
      <c r="O145" s="15"/>
      <c r="P145" s="15"/>
      <c r="Q145" s="15"/>
      <c r="AE145" s="15"/>
      <c r="AF145" s="15"/>
      <c r="AG145" s="15"/>
      <c r="AH145" s="15"/>
      <c r="AI145" s="15"/>
      <c r="AJ145" s="15"/>
    </row>
    <row r="146" spans="1:36" s="14" customFormat="1" ht="14.1">
      <c r="A146" s="42"/>
      <c r="C146" s="15"/>
      <c r="L146" s="15"/>
      <c r="M146" s="15"/>
      <c r="N146" s="15"/>
      <c r="O146" s="15"/>
      <c r="P146" s="15"/>
      <c r="Q146" s="15"/>
      <c r="AE146" s="15"/>
      <c r="AF146" s="15"/>
      <c r="AG146" s="15"/>
      <c r="AH146" s="15"/>
      <c r="AI146" s="15"/>
      <c r="AJ146" s="15"/>
    </row>
    <row r="147" spans="1:36" s="14" customFormat="1" ht="14.1">
      <c r="A147" s="42"/>
      <c r="C147" s="15"/>
      <c r="L147" s="15"/>
      <c r="M147" s="15"/>
      <c r="N147" s="15"/>
      <c r="O147" s="15"/>
      <c r="P147" s="15"/>
      <c r="Q147" s="15"/>
      <c r="AE147" s="15"/>
      <c r="AF147" s="15"/>
      <c r="AG147" s="15"/>
      <c r="AH147" s="15"/>
      <c r="AI147" s="15"/>
      <c r="AJ147" s="15"/>
    </row>
    <row r="148" spans="1:36" s="14" customFormat="1" ht="14.1">
      <c r="A148" s="42"/>
      <c r="C148" s="15"/>
      <c r="L148" s="15"/>
      <c r="M148" s="15"/>
      <c r="N148" s="15"/>
      <c r="O148" s="15"/>
      <c r="P148" s="15"/>
      <c r="Q148" s="15"/>
      <c r="AE148" s="15"/>
      <c r="AF148" s="15"/>
      <c r="AG148" s="15"/>
      <c r="AH148" s="15"/>
      <c r="AI148" s="15"/>
      <c r="AJ148" s="15"/>
    </row>
    <row r="149" spans="1:36" s="14" customFormat="1" ht="14.1">
      <c r="A149" s="42"/>
      <c r="C149" s="15"/>
      <c r="L149" s="15"/>
      <c r="M149" s="15"/>
      <c r="N149" s="15"/>
      <c r="O149" s="15"/>
      <c r="P149" s="15"/>
      <c r="Q149" s="15"/>
      <c r="AE149" s="15"/>
      <c r="AF149" s="15"/>
      <c r="AG149" s="15"/>
      <c r="AH149" s="15"/>
      <c r="AI149" s="15"/>
      <c r="AJ149" s="15"/>
    </row>
    <row r="150" spans="1:36" s="14" customFormat="1" ht="14.1">
      <c r="A150" s="42"/>
      <c r="C150" s="15"/>
      <c r="L150" s="15"/>
      <c r="M150" s="15"/>
      <c r="N150" s="15"/>
      <c r="O150" s="15"/>
      <c r="P150" s="15"/>
      <c r="Q150" s="15"/>
      <c r="AE150" s="15"/>
      <c r="AF150" s="15"/>
      <c r="AG150" s="15"/>
      <c r="AH150" s="15"/>
      <c r="AI150" s="15"/>
      <c r="AJ150" s="15"/>
    </row>
    <row r="151" spans="1:36" s="14" customFormat="1" ht="14.1">
      <c r="A151" s="42"/>
      <c r="C151" s="15"/>
      <c r="L151" s="15"/>
      <c r="M151" s="15"/>
      <c r="N151" s="15"/>
      <c r="O151" s="15"/>
      <c r="P151" s="15"/>
      <c r="Q151" s="15"/>
      <c r="AE151" s="15"/>
      <c r="AF151" s="15"/>
      <c r="AG151" s="15"/>
      <c r="AH151" s="15"/>
      <c r="AI151" s="15"/>
      <c r="AJ151" s="15"/>
    </row>
    <row r="152" spans="1:36" s="14" customFormat="1" ht="14.1">
      <c r="A152" s="42"/>
      <c r="C152" s="15"/>
      <c r="L152" s="15"/>
      <c r="M152" s="15"/>
      <c r="N152" s="15"/>
      <c r="O152" s="15"/>
      <c r="P152" s="15"/>
      <c r="Q152" s="15"/>
      <c r="AE152" s="15"/>
      <c r="AF152" s="15"/>
      <c r="AG152" s="15"/>
      <c r="AH152" s="15"/>
      <c r="AI152" s="15"/>
      <c r="AJ152" s="15"/>
    </row>
    <row r="153" spans="1:36" s="14" customFormat="1" ht="14.1">
      <c r="A153" s="42"/>
      <c r="C153" s="15"/>
      <c r="L153" s="15"/>
      <c r="M153" s="15"/>
      <c r="N153" s="15"/>
      <c r="O153" s="15"/>
      <c r="P153" s="15"/>
      <c r="Q153" s="15"/>
      <c r="AE153" s="15"/>
      <c r="AF153" s="15"/>
      <c r="AG153" s="15"/>
      <c r="AH153" s="15"/>
      <c r="AI153" s="15"/>
      <c r="AJ153" s="15"/>
    </row>
    <row r="154" spans="1:36" s="14" customFormat="1" ht="14.1">
      <c r="A154" s="42"/>
      <c r="C154" s="15"/>
      <c r="L154" s="15"/>
      <c r="M154" s="15"/>
      <c r="N154" s="15"/>
      <c r="O154" s="15"/>
      <c r="P154" s="15"/>
      <c r="Q154" s="15"/>
      <c r="AE154" s="15"/>
      <c r="AF154" s="15"/>
      <c r="AG154" s="15"/>
      <c r="AH154" s="15"/>
      <c r="AI154" s="15"/>
      <c r="AJ154" s="15"/>
    </row>
    <row r="155" spans="1:36" s="14" customFormat="1" ht="14.1">
      <c r="A155" s="42"/>
      <c r="C155" s="15"/>
      <c r="L155" s="15"/>
      <c r="M155" s="15"/>
      <c r="N155" s="15"/>
      <c r="O155" s="15"/>
      <c r="P155" s="15"/>
      <c r="Q155" s="15"/>
      <c r="AE155" s="15"/>
      <c r="AF155" s="15"/>
      <c r="AG155" s="15"/>
      <c r="AH155" s="15"/>
      <c r="AI155" s="15"/>
      <c r="AJ155" s="15"/>
    </row>
    <row r="156" spans="1:36" s="14" customFormat="1" ht="14.1">
      <c r="A156" s="42"/>
      <c r="C156" s="15"/>
      <c r="L156" s="15"/>
      <c r="M156" s="15"/>
      <c r="N156" s="15"/>
      <c r="O156" s="15"/>
      <c r="P156" s="15"/>
      <c r="Q156" s="15"/>
      <c r="AE156" s="15"/>
      <c r="AF156" s="15"/>
      <c r="AG156" s="15"/>
      <c r="AH156" s="15"/>
      <c r="AI156" s="15"/>
      <c r="AJ156" s="15"/>
    </row>
    <row r="157" spans="1:36" s="14" customFormat="1" ht="14.1">
      <c r="A157" s="42"/>
      <c r="C157" s="15"/>
      <c r="L157" s="15"/>
      <c r="M157" s="15"/>
      <c r="N157" s="15"/>
      <c r="O157" s="15"/>
      <c r="P157" s="15"/>
      <c r="Q157" s="15"/>
      <c r="AE157" s="15"/>
      <c r="AF157" s="15"/>
      <c r="AG157" s="15"/>
      <c r="AH157" s="15"/>
      <c r="AI157" s="15"/>
      <c r="AJ157" s="15"/>
    </row>
    <row r="158" spans="1:36" s="14" customFormat="1" ht="14.1">
      <c r="A158" s="42"/>
      <c r="C158" s="15"/>
      <c r="L158" s="15"/>
      <c r="M158" s="15"/>
      <c r="N158" s="15"/>
      <c r="O158" s="15"/>
      <c r="P158" s="15"/>
      <c r="Q158" s="15"/>
      <c r="AE158" s="15"/>
      <c r="AF158" s="15"/>
      <c r="AG158" s="15"/>
      <c r="AH158" s="15"/>
      <c r="AI158" s="15"/>
      <c r="AJ158" s="15"/>
    </row>
    <row r="159" spans="1:36" s="14" customFormat="1" ht="14.1">
      <c r="A159" s="42"/>
      <c r="C159" s="15"/>
      <c r="L159" s="15"/>
      <c r="M159" s="15"/>
      <c r="N159" s="15"/>
      <c r="O159" s="15"/>
      <c r="P159" s="15"/>
      <c r="Q159" s="15"/>
      <c r="AE159" s="15"/>
      <c r="AF159" s="15"/>
      <c r="AG159" s="15"/>
      <c r="AH159" s="15"/>
      <c r="AI159" s="15"/>
      <c r="AJ159" s="15"/>
    </row>
    <row r="160" spans="1:36" s="14" customFormat="1" ht="14.1">
      <c r="A160" s="42"/>
      <c r="C160" s="15"/>
      <c r="L160" s="15"/>
      <c r="M160" s="15"/>
      <c r="N160" s="15"/>
      <c r="O160" s="15"/>
      <c r="P160" s="15"/>
      <c r="Q160" s="15"/>
      <c r="AE160" s="15"/>
      <c r="AF160" s="15"/>
      <c r="AG160" s="15"/>
      <c r="AH160" s="15"/>
      <c r="AI160" s="15"/>
      <c r="AJ160" s="15"/>
    </row>
    <row r="161" spans="1:36" s="14" customFormat="1" ht="14.1">
      <c r="A161" s="42"/>
      <c r="C161" s="15"/>
      <c r="L161" s="15"/>
      <c r="M161" s="15"/>
      <c r="N161" s="15"/>
      <c r="O161" s="15"/>
      <c r="P161" s="15"/>
      <c r="Q161" s="15"/>
      <c r="AE161" s="15"/>
      <c r="AF161" s="15"/>
      <c r="AG161" s="15"/>
      <c r="AH161" s="15"/>
      <c r="AI161" s="15"/>
      <c r="AJ161" s="15"/>
    </row>
    <row r="162" spans="1:36" s="14" customFormat="1" ht="14.1">
      <c r="A162" s="42"/>
      <c r="C162" s="15"/>
      <c r="L162" s="15"/>
      <c r="M162" s="15"/>
      <c r="N162" s="15"/>
      <c r="O162" s="15"/>
      <c r="P162" s="15"/>
      <c r="Q162" s="15"/>
      <c r="AE162" s="15"/>
      <c r="AF162" s="15"/>
      <c r="AG162" s="15"/>
      <c r="AH162" s="15"/>
      <c r="AI162" s="15"/>
      <c r="AJ162" s="15"/>
    </row>
    <row r="163" spans="1:36" s="14" customFormat="1" ht="14.1">
      <c r="A163" s="42"/>
      <c r="C163" s="15"/>
      <c r="L163" s="15"/>
      <c r="M163" s="15"/>
      <c r="N163" s="15"/>
      <c r="O163" s="15"/>
      <c r="P163" s="15"/>
      <c r="Q163" s="15"/>
      <c r="AE163" s="15"/>
      <c r="AF163" s="15"/>
      <c r="AG163" s="15"/>
      <c r="AH163" s="15"/>
      <c r="AI163" s="15"/>
      <c r="AJ163" s="15"/>
    </row>
    <row r="164" spans="1:36" s="14" customFormat="1">
      <c r="A164" s="43" t="s">
        <v>116</v>
      </c>
      <c r="C164" s="15"/>
      <c r="L164" s="15"/>
      <c r="M164" s="15"/>
      <c r="N164" s="15"/>
      <c r="O164" s="15"/>
      <c r="P164" s="15"/>
      <c r="Q164" s="15"/>
      <c r="AE164" s="15"/>
      <c r="AF164" s="15"/>
      <c r="AG164" s="15"/>
      <c r="AH164" s="15"/>
      <c r="AI164" s="15"/>
      <c r="AJ164" s="15"/>
    </row>
    <row r="165" spans="1:36" s="14" customFormat="1">
      <c r="A165" s="43" t="s">
        <v>117</v>
      </c>
      <c r="C165" s="15"/>
      <c r="L165" s="15"/>
      <c r="M165" s="15"/>
      <c r="N165" s="15"/>
      <c r="O165" s="15"/>
      <c r="P165" s="15"/>
      <c r="Q165" s="15"/>
      <c r="AE165" s="15"/>
      <c r="AF165" s="15"/>
      <c r="AG165" s="15"/>
      <c r="AH165" s="15"/>
      <c r="AI165" s="15"/>
      <c r="AJ165" s="15"/>
    </row>
    <row r="166" spans="1:36" s="14" customFormat="1">
      <c r="A166" s="43" t="s">
        <v>118</v>
      </c>
      <c r="C166" s="15"/>
      <c r="L166" s="15"/>
      <c r="M166" s="15"/>
      <c r="N166" s="15"/>
      <c r="O166" s="15"/>
      <c r="P166" s="15"/>
      <c r="Q166" s="15"/>
      <c r="AE166" s="15"/>
      <c r="AF166" s="15"/>
      <c r="AG166" s="15"/>
      <c r="AH166" s="15"/>
      <c r="AI166" s="15"/>
      <c r="AJ166" s="15"/>
    </row>
    <row r="167" spans="1:36" s="14" customFormat="1" ht="14.1">
      <c r="A167" s="42"/>
      <c r="C167" s="15"/>
      <c r="L167" s="15"/>
      <c r="M167" s="15"/>
      <c r="N167" s="15"/>
      <c r="O167" s="15"/>
      <c r="P167" s="15"/>
      <c r="Q167" s="15"/>
      <c r="AE167" s="15"/>
      <c r="AF167" s="15"/>
      <c r="AG167" s="15"/>
      <c r="AH167" s="15"/>
      <c r="AI167" s="15"/>
      <c r="AJ167" s="15"/>
    </row>
    <row r="168" spans="1:36" s="14" customFormat="1" ht="14.1">
      <c r="A168" s="42"/>
      <c r="C168" s="15"/>
      <c r="L168" s="15"/>
      <c r="M168" s="15"/>
      <c r="N168" s="15"/>
      <c r="O168" s="15"/>
      <c r="P168" s="15"/>
      <c r="Q168" s="15"/>
      <c r="AE168" s="15"/>
      <c r="AF168" s="15"/>
      <c r="AG168" s="15"/>
      <c r="AH168" s="15"/>
      <c r="AI168" s="15"/>
      <c r="AJ168" s="15"/>
    </row>
    <row r="169" spans="1:36" s="14" customFormat="1" ht="14.1">
      <c r="A169" s="42"/>
      <c r="C169" s="15"/>
      <c r="L169" s="15"/>
      <c r="M169" s="15"/>
      <c r="N169" s="15"/>
      <c r="O169" s="15"/>
      <c r="P169" s="15"/>
      <c r="Q169" s="15"/>
      <c r="AE169" s="15"/>
      <c r="AF169" s="15"/>
      <c r="AG169" s="15"/>
      <c r="AH169" s="15"/>
      <c r="AI169" s="15"/>
      <c r="AJ169" s="15"/>
    </row>
    <row r="170" spans="1:36" s="14" customFormat="1" ht="14.1">
      <c r="A170" s="42"/>
      <c r="C170" s="15"/>
      <c r="L170" s="15"/>
      <c r="M170" s="15"/>
      <c r="N170" s="15"/>
      <c r="O170" s="15"/>
      <c r="P170" s="15"/>
      <c r="Q170" s="15"/>
      <c r="AE170" s="15"/>
      <c r="AF170" s="15"/>
      <c r="AG170" s="15"/>
      <c r="AH170" s="15"/>
      <c r="AI170" s="15"/>
      <c r="AJ170" s="15"/>
    </row>
    <row r="171" spans="1:36" s="14" customFormat="1" ht="14.1">
      <c r="A171" s="42"/>
      <c r="C171" s="15"/>
      <c r="L171" s="15"/>
      <c r="M171" s="15"/>
      <c r="N171" s="15"/>
      <c r="O171" s="15"/>
      <c r="P171" s="15"/>
      <c r="Q171" s="15"/>
      <c r="AE171" s="15"/>
      <c r="AF171" s="15"/>
      <c r="AG171" s="15"/>
      <c r="AH171" s="15"/>
      <c r="AI171" s="15"/>
      <c r="AJ171" s="15"/>
    </row>
    <row r="172" spans="1:36" s="14" customFormat="1" ht="14.1">
      <c r="A172" s="42"/>
      <c r="C172" s="15"/>
      <c r="L172" s="15"/>
      <c r="M172" s="15"/>
      <c r="N172" s="15"/>
      <c r="O172" s="15"/>
      <c r="P172" s="15"/>
      <c r="Q172" s="15"/>
      <c r="AE172" s="15"/>
      <c r="AF172" s="15"/>
      <c r="AG172" s="15"/>
      <c r="AH172" s="15"/>
      <c r="AI172" s="15"/>
      <c r="AJ172" s="15"/>
    </row>
    <row r="173" spans="1:36" s="14" customFormat="1" ht="14.1">
      <c r="A173" s="42"/>
      <c r="C173" s="15"/>
      <c r="L173" s="15"/>
      <c r="M173" s="15"/>
      <c r="N173" s="15"/>
      <c r="O173" s="15"/>
      <c r="P173" s="15"/>
      <c r="Q173" s="15"/>
      <c r="AE173" s="15"/>
      <c r="AF173" s="15"/>
      <c r="AG173" s="15"/>
      <c r="AH173" s="15"/>
      <c r="AI173" s="15"/>
      <c r="AJ173" s="15"/>
    </row>
    <row r="174" spans="1:36" s="14" customFormat="1" ht="14.1">
      <c r="A174" s="42"/>
      <c r="C174" s="15"/>
      <c r="L174" s="15"/>
      <c r="M174" s="15"/>
      <c r="N174" s="15"/>
      <c r="O174" s="15"/>
      <c r="P174" s="15"/>
      <c r="Q174" s="15"/>
      <c r="AE174" s="15"/>
      <c r="AF174" s="15"/>
      <c r="AG174" s="15"/>
      <c r="AH174" s="15"/>
      <c r="AI174" s="15"/>
      <c r="AJ174" s="15"/>
    </row>
    <row r="175" spans="1:36" s="14" customFormat="1" ht="14.1">
      <c r="A175" s="42"/>
      <c r="C175" s="15"/>
      <c r="L175" s="15"/>
      <c r="M175" s="15"/>
      <c r="N175" s="15"/>
      <c r="O175" s="15"/>
      <c r="P175" s="15"/>
      <c r="Q175" s="15"/>
      <c r="AE175" s="15"/>
      <c r="AF175" s="15"/>
      <c r="AG175" s="15"/>
      <c r="AH175" s="15"/>
      <c r="AI175" s="15"/>
      <c r="AJ175" s="15"/>
    </row>
    <row r="176" spans="1:36" s="14" customFormat="1" ht="14.1">
      <c r="A176" s="42"/>
      <c r="C176" s="15"/>
      <c r="L176" s="15"/>
      <c r="M176" s="15"/>
      <c r="N176" s="15"/>
      <c r="O176" s="15"/>
      <c r="P176" s="15"/>
      <c r="Q176" s="15"/>
      <c r="AE176" s="15"/>
      <c r="AF176" s="15"/>
      <c r="AG176" s="15"/>
      <c r="AH176" s="15"/>
      <c r="AI176" s="15"/>
      <c r="AJ176" s="15"/>
    </row>
    <row r="177" spans="1:36" s="14" customFormat="1" ht="14.1">
      <c r="A177" s="42"/>
      <c r="C177" s="15"/>
      <c r="L177" s="15"/>
      <c r="M177" s="15"/>
      <c r="N177" s="15"/>
      <c r="O177" s="15"/>
      <c r="P177" s="15"/>
      <c r="Q177" s="15"/>
      <c r="AE177" s="15"/>
      <c r="AF177" s="15"/>
      <c r="AG177" s="15"/>
      <c r="AH177" s="15"/>
      <c r="AI177" s="15"/>
      <c r="AJ177" s="15"/>
    </row>
    <row r="178" spans="1:36" s="14" customFormat="1" ht="14.1">
      <c r="A178" s="42"/>
      <c r="C178" s="15"/>
      <c r="L178" s="15"/>
      <c r="M178" s="15"/>
      <c r="N178" s="15"/>
      <c r="O178" s="15"/>
      <c r="P178" s="15"/>
      <c r="Q178" s="15"/>
      <c r="AE178" s="15"/>
      <c r="AF178" s="15"/>
      <c r="AG178" s="15"/>
      <c r="AH178" s="15"/>
      <c r="AI178" s="15"/>
      <c r="AJ178" s="15"/>
    </row>
    <row r="179" spans="1:36" s="14" customFormat="1" ht="14.1">
      <c r="A179" s="42"/>
      <c r="C179" s="15"/>
      <c r="L179" s="15"/>
      <c r="M179" s="15"/>
      <c r="N179" s="15"/>
      <c r="O179" s="15"/>
      <c r="P179" s="15"/>
      <c r="Q179" s="15"/>
      <c r="AE179" s="15"/>
      <c r="AF179" s="15"/>
      <c r="AG179" s="15"/>
      <c r="AH179" s="15"/>
      <c r="AI179" s="15"/>
      <c r="AJ179" s="15"/>
    </row>
    <row r="180" spans="1:36" s="14" customFormat="1" ht="14.1">
      <c r="A180" s="42"/>
      <c r="C180" s="15"/>
      <c r="L180" s="15"/>
      <c r="M180" s="15"/>
      <c r="N180" s="15"/>
      <c r="O180" s="15"/>
      <c r="P180" s="15"/>
      <c r="Q180" s="15"/>
      <c r="AE180" s="15"/>
      <c r="AF180" s="15"/>
      <c r="AG180" s="15"/>
      <c r="AH180" s="15"/>
      <c r="AI180" s="15"/>
      <c r="AJ180" s="15"/>
    </row>
    <row r="181" spans="1:36">
      <c r="A181" s="21"/>
    </row>
  </sheetData>
  <autoFilter ref="A6:W20" xr:uid="{C8E391DD-CFBA-4FB6-89CB-27F45BFAEA90}"/>
  <mergeCells count="38">
    <mergeCell ref="U1:W1"/>
    <mergeCell ref="X1:Z1"/>
    <mergeCell ref="AA1:AC1"/>
    <mergeCell ref="AD1:AD20"/>
    <mergeCell ref="K1:K20"/>
    <mergeCell ref="U2:W2"/>
    <mergeCell ref="U5:V5"/>
    <mergeCell ref="U4:V4"/>
    <mergeCell ref="L2:Q5"/>
    <mergeCell ref="U3:W3"/>
    <mergeCell ref="X5:Y5"/>
    <mergeCell ref="AA2:AC2"/>
    <mergeCell ref="AA3:AC3"/>
    <mergeCell ref="AA4:AB4"/>
    <mergeCell ref="AA5:AB5"/>
    <mergeCell ref="X2:Z2"/>
    <mergeCell ref="D1:J1"/>
    <mergeCell ref="A7:A19"/>
    <mergeCell ref="R2:T5"/>
    <mergeCell ref="D2:J5"/>
    <mergeCell ref="L1:Q1"/>
    <mergeCell ref="A2:A6"/>
    <mergeCell ref="B2:B6"/>
    <mergeCell ref="C2:C6"/>
    <mergeCell ref="B7:B15"/>
    <mergeCell ref="B16:B19"/>
    <mergeCell ref="X3:Z3"/>
    <mergeCell ref="X4:Y4"/>
    <mergeCell ref="AN5:AO5"/>
    <mergeCell ref="AN1:AP1"/>
    <mergeCell ref="AN2:AP2"/>
    <mergeCell ref="AN3:AP3"/>
    <mergeCell ref="AN4:AO4"/>
    <mergeCell ref="AE1:AJ1"/>
    <mergeCell ref="AK2:AM5"/>
    <mergeCell ref="AE2:AJ3"/>
    <mergeCell ref="AE4:AI4"/>
    <mergeCell ref="AE5:AI5"/>
  </mergeCells>
  <conditionalFormatting sqref="U7:W11 U13:W20">
    <cfRule type="cellIs" dxfId="40" priority="23" operator="lessThan">
      <formula>0.000001</formula>
    </cfRule>
    <cfRule type="cellIs" dxfId="39" priority="24" operator="greaterThan">
      <formula>0.000001</formula>
    </cfRule>
  </conditionalFormatting>
  <conditionalFormatting sqref="U7:W11 U13:W20">
    <cfRule type="cellIs" dxfId="38" priority="18" operator="greaterThan">
      <formula>0.000001</formula>
    </cfRule>
  </conditionalFormatting>
  <conditionalFormatting sqref="X7:Z11 X13:Z20">
    <cfRule type="cellIs" dxfId="37" priority="16" operator="lessThan">
      <formula>0.000001</formula>
    </cfRule>
    <cfRule type="cellIs" dxfId="36" priority="17" operator="greaterThan">
      <formula>0.000001</formula>
    </cfRule>
  </conditionalFormatting>
  <conditionalFormatting sqref="X7:Z11 X13:Z20">
    <cfRule type="cellIs" dxfId="35" priority="15" operator="greaterThan">
      <formula>0.000001</formula>
    </cfRule>
  </conditionalFormatting>
  <conditionalFormatting sqref="AA7:AC11 AA13:AC20">
    <cfRule type="cellIs" dxfId="34" priority="10" operator="lessThan">
      <formula>0.000001</formula>
    </cfRule>
    <cfRule type="cellIs" dxfId="33" priority="11" operator="greaterThan">
      <formula>0.000001</formula>
    </cfRule>
  </conditionalFormatting>
  <conditionalFormatting sqref="AA7:AC11 AA13:AC20">
    <cfRule type="cellIs" dxfId="32" priority="9" operator="greaterThan">
      <formula>0.000001</formula>
    </cfRule>
  </conditionalFormatting>
  <conditionalFormatting sqref="AN7:AP20">
    <cfRule type="cellIs" dxfId="31" priority="1" operator="lessThan">
      <formula>300</formula>
    </cfRule>
  </conditionalFormatting>
  <hyperlinks>
    <hyperlink ref="A66" r:id="rId1" xr:uid="{0C3D8825-0A98-4573-A3B2-492EC3988749}"/>
    <hyperlink ref="A117" r:id="rId2" xr:uid="{ECA1DDA6-EDE8-4791-A163-AC91D771EF7C}"/>
    <hyperlink ref="A164" r:id="rId3" xr:uid="{763B9532-8ED7-4D8F-B842-3E3A896E97E3}"/>
    <hyperlink ref="A165" r:id="rId4" xr:uid="{32EF19A6-9301-43F1-A301-F372077F9CEA}"/>
    <hyperlink ref="A166" r:id="rId5" xr:uid="{4F7E4C13-0AAF-41FE-813E-9D597B1F4AAC}"/>
    <hyperlink ref="A119" r:id="rId6" xr:uid="{32ECEDE3-480B-41CB-8D57-7593187D9E63}"/>
  </hyperlinks>
  <pageMargins left="0.7" right="0.7" top="0.75" bottom="0.75" header="0.3" footer="0.3"/>
  <pageSetup orientation="portrait" r:id="rId7"/>
  <drawing r:id="rId8"/>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44A5A0-44EA-436F-8117-8F4DCF996C56}">
  <sheetPr codeName="Sheet2">
    <tabColor theme="9" tint="0.39997558519241921"/>
  </sheetPr>
  <dimension ref="A1:AZ180"/>
  <sheetViews>
    <sheetView zoomScale="90" zoomScaleNormal="90" workbookViewId="0">
      <pane xSplit="3" ySplit="6" topLeftCell="AN7" activePane="bottomRight" state="frozen"/>
      <selection pane="bottomRight" activeCell="AR1" sqref="AR1:AT1"/>
      <selection pane="bottomLeft" activeCell="A6" sqref="A6"/>
      <selection pane="topRight" activeCell="D1" sqref="D1"/>
    </sheetView>
  </sheetViews>
  <sheetFormatPr defaultColWidth="9.140625" defaultRowHeight="14.45"/>
  <cols>
    <col min="1" max="1" width="14.42578125" style="10" customWidth="1"/>
    <col min="2" max="2" width="17.5703125" style="10" customWidth="1"/>
    <col min="3" max="3" width="38.85546875" style="14" customWidth="1"/>
    <col min="4" max="4" width="7.85546875" style="14" bestFit="1" customWidth="1"/>
    <col min="5" max="5" width="4.85546875" style="14" bestFit="1" customWidth="1"/>
    <col min="6" max="6" width="8.7109375" style="14" customWidth="1"/>
    <col min="7" max="7" width="7.140625" style="14" customWidth="1"/>
    <col min="8" max="8" width="8.85546875" style="14" bestFit="1" customWidth="1"/>
    <col min="9" max="9" width="7.5703125" style="14" bestFit="1" customWidth="1"/>
    <col min="10" max="10" width="11.5703125" style="14" bestFit="1" customWidth="1"/>
    <col min="11" max="11" width="19" customWidth="1"/>
    <col min="12" max="12" width="8.140625" style="10" customWidth="1"/>
    <col min="13" max="13" width="11.140625" style="15" customWidth="1"/>
    <col min="14" max="14" width="16.7109375" style="15" customWidth="1"/>
    <col min="15" max="15" width="13.28515625" style="15" customWidth="1"/>
    <col min="16" max="16" width="16.7109375" style="15" customWidth="1"/>
    <col min="17" max="17" width="12.5703125" style="15" customWidth="1"/>
    <col min="18" max="18" width="16.7109375" style="15" customWidth="1"/>
    <col min="19" max="21" width="9.7109375" style="14" customWidth="1"/>
    <col min="22" max="22" width="9.7109375" style="14" bestFit="1" customWidth="1"/>
    <col min="23" max="23" width="8.85546875" style="14" bestFit="1" customWidth="1"/>
    <col min="24" max="24" width="10.5703125" style="14" customWidth="1"/>
    <col min="25" max="25" width="9.7109375" style="14" bestFit="1" customWidth="1"/>
    <col min="26" max="26" width="8.85546875" style="14" bestFit="1" customWidth="1"/>
    <col min="27" max="27" width="10.5703125" style="14" customWidth="1"/>
    <col min="28" max="28" width="9.7109375" style="14" bestFit="1" customWidth="1"/>
    <col min="29" max="29" width="8.85546875" style="14" bestFit="1" customWidth="1"/>
    <col min="30" max="30" width="10.5703125" style="14" customWidth="1"/>
    <col min="31" max="31" width="9.7109375" style="14" customWidth="1"/>
    <col min="32" max="32" width="11.140625" style="15" customWidth="1"/>
    <col min="33" max="33" width="16.7109375" style="15" customWidth="1"/>
    <col min="34" max="34" width="13.28515625" style="15" customWidth="1"/>
    <col min="35" max="35" width="16.7109375" style="15" customWidth="1"/>
    <col min="36" max="36" width="12.5703125" style="15" customWidth="1"/>
    <col min="37" max="37" width="16.7109375" style="15" customWidth="1"/>
    <col min="38" max="40" width="9.7109375" style="14" customWidth="1"/>
    <col min="41" max="52" width="13.42578125" style="10" customWidth="1"/>
    <col min="53" max="16384" width="9.140625" style="10"/>
  </cols>
  <sheetData>
    <row r="1" spans="1:52" s="165" customFormat="1" ht="87.6" customHeight="1">
      <c r="C1" s="178"/>
      <c r="D1" s="258" t="s">
        <v>27</v>
      </c>
      <c r="E1" s="258"/>
      <c r="F1" s="258"/>
      <c r="G1" s="258"/>
      <c r="H1" s="258"/>
      <c r="I1" s="258"/>
      <c r="J1" s="258"/>
      <c r="K1" s="258"/>
      <c r="L1" s="238" t="s">
        <v>28</v>
      </c>
      <c r="M1" s="257" t="s">
        <v>119</v>
      </c>
      <c r="N1" s="257"/>
      <c r="O1" s="257"/>
      <c r="P1" s="257"/>
      <c r="Q1" s="257"/>
      <c r="R1" s="257"/>
      <c r="S1" s="178"/>
      <c r="T1" s="178"/>
      <c r="U1" s="178"/>
      <c r="V1" s="257" t="s">
        <v>120</v>
      </c>
      <c r="W1" s="257"/>
      <c r="X1" s="257"/>
      <c r="Y1" s="257" t="s">
        <v>121</v>
      </c>
      <c r="Z1" s="257"/>
      <c r="AA1" s="257"/>
      <c r="AB1" s="257" t="s">
        <v>122</v>
      </c>
      <c r="AC1" s="257"/>
      <c r="AD1" s="257"/>
      <c r="AE1" s="236" t="s">
        <v>33</v>
      </c>
      <c r="AF1" s="257" t="s">
        <v>119</v>
      </c>
      <c r="AG1" s="257"/>
      <c r="AH1" s="257"/>
      <c r="AI1" s="257"/>
      <c r="AJ1" s="257"/>
      <c r="AK1" s="257"/>
      <c r="AL1" s="178"/>
      <c r="AM1" s="178"/>
      <c r="AN1" s="178"/>
      <c r="AO1" s="249"/>
      <c r="AP1" s="249"/>
      <c r="AQ1" s="249"/>
      <c r="AR1" s="263" t="s">
        <v>123</v>
      </c>
      <c r="AS1" s="263"/>
      <c r="AT1" s="263"/>
      <c r="AU1" s="263" t="s">
        <v>124</v>
      </c>
      <c r="AV1" s="263"/>
      <c r="AW1" s="263"/>
      <c r="AX1" s="263" t="s">
        <v>124</v>
      </c>
      <c r="AY1" s="263"/>
      <c r="AZ1" s="263"/>
    </row>
    <row r="2" spans="1:52" ht="51.6" customHeight="1">
      <c r="A2" s="233" t="s">
        <v>34</v>
      </c>
      <c r="B2" s="233" t="s">
        <v>35</v>
      </c>
      <c r="C2" s="234" t="s">
        <v>36</v>
      </c>
      <c r="D2" s="260" t="s">
        <v>37</v>
      </c>
      <c r="E2" s="261"/>
      <c r="F2" s="261"/>
      <c r="G2" s="261"/>
      <c r="H2" s="261"/>
      <c r="I2" s="261"/>
      <c r="J2" s="261"/>
      <c r="K2" s="262"/>
      <c r="L2" s="238"/>
      <c r="M2" s="244" t="s">
        <v>38</v>
      </c>
      <c r="N2" s="244"/>
      <c r="O2" s="244"/>
      <c r="P2" s="244"/>
      <c r="Q2" s="244"/>
      <c r="R2" s="244"/>
      <c r="S2" s="211" t="s">
        <v>125</v>
      </c>
      <c r="T2" s="212"/>
      <c r="U2" s="213"/>
      <c r="V2" s="239" t="s">
        <v>126</v>
      </c>
      <c r="W2" s="240"/>
      <c r="X2" s="241"/>
      <c r="Y2" s="239" t="s">
        <v>126</v>
      </c>
      <c r="Z2" s="240"/>
      <c r="AA2" s="241"/>
      <c r="AB2" s="239" t="s">
        <v>126</v>
      </c>
      <c r="AC2" s="240"/>
      <c r="AD2" s="241"/>
      <c r="AE2" s="236"/>
      <c r="AF2" s="220" t="s">
        <v>41</v>
      </c>
      <c r="AG2" s="221"/>
      <c r="AH2" s="221"/>
      <c r="AI2" s="221"/>
      <c r="AJ2" s="221"/>
      <c r="AK2" s="222"/>
      <c r="AL2" s="211" t="s">
        <v>127</v>
      </c>
      <c r="AM2" s="212"/>
      <c r="AN2" s="213"/>
      <c r="AO2" s="250" t="s">
        <v>43</v>
      </c>
      <c r="AP2" s="251"/>
      <c r="AQ2" s="252"/>
      <c r="AR2" s="264" t="s">
        <v>43</v>
      </c>
      <c r="AS2" s="265"/>
      <c r="AT2" s="266"/>
      <c r="AU2" s="264" t="s">
        <v>43</v>
      </c>
      <c r="AV2" s="265"/>
      <c r="AW2" s="266"/>
      <c r="AX2" s="264" t="s">
        <v>43</v>
      </c>
      <c r="AY2" s="265"/>
      <c r="AZ2" s="266"/>
    </row>
    <row r="3" spans="1:52" ht="29.1" customHeight="1">
      <c r="A3" s="233"/>
      <c r="B3" s="233"/>
      <c r="C3" s="234"/>
      <c r="D3" s="260"/>
      <c r="E3" s="261"/>
      <c r="F3" s="261"/>
      <c r="G3" s="261"/>
      <c r="H3" s="261"/>
      <c r="I3" s="261"/>
      <c r="J3" s="261"/>
      <c r="K3" s="262"/>
      <c r="L3" s="238"/>
      <c r="M3" s="244"/>
      <c r="N3" s="244"/>
      <c r="O3" s="244"/>
      <c r="P3" s="244"/>
      <c r="Q3" s="244"/>
      <c r="R3" s="244"/>
      <c r="S3" s="214"/>
      <c r="T3" s="215"/>
      <c r="U3" s="216"/>
      <c r="V3" s="246"/>
      <c r="W3" s="246"/>
      <c r="X3" s="246"/>
      <c r="Y3" s="246"/>
      <c r="Z3" s="246"/>
      <c r="AA3" s="246"/>
      <c r="AB3" s="246"/>
      <c r="AC3" s="246"/>
      <c r="AD3" s="246"/>
      <c r="AE3" s="236"/>
      <c r="AF3" s="223"/>
      <c r="AG3" s="224"/>
      <c r="AH3" s="224"/>
      <c r="AI3" s="224"/>
      <c r="AJ3" s="224"/>
      <c r="AK3" s="225"/>
      <c r="AL3" s="214"/>
      <c r="AM3" s="215"/>
      <c r="AN3" s="216"/>
      <c r="AO3" s="253"/>
      <c r="AP3" s="253"/>
      <c r="AQ3" s="253"/>
      <c r="AR3" s="267"/>
      <c r="AS3" s="267"/>
      <c r="AT3" s="267"/>
      <c r="AU3" s="267"/>
      <c r="AV3" s="267"/>
      <c r="AW3" s="267"/>
      <c r="AX3" s="267"/>
      <c r="AY3" s="267"/>
      <c r="AZ3" s="267"/>
    </row>
    <row r="4" spans="1:52" ht="23.45" customHeight="1">
      <c r="A4" s="233"/>
      <c r="B4" s="233"/>
      <c r="C4" s="234"/>
      <c r="D4" s="260"/>
      <c r="E4" s="261"/>
      <c r="F4" s="261"/>
      <c r="G4" s="261"/>
      <c r="H4" s="261"/>
      <c r="I4" s="261"/>
      <c r="J4" s="261"/>
      <c r="K4" s="262"/>
      <c r="L4" s="238"/>
      <c r="M4" s="244"/>
      <c r="N4" s="244"/>
      <c r="O4" s="244"/>
      <c r="P4" s="244"/>
      <c r="Q4" s="244"/>
      <c r="R4" s="244"/>
      <c r="S4" s="214"/>
      <c r="T4" s="215"/>
      <c r="U4" s="216"/>
      <c r="V4" s="247" t="s">
        <v>128</v>
      </c>
      <c r="W4" s="248"/>
      <c r="X4" s="66"/>
      <c r="Y4" s="247" t="s">
        <v>129</v>
      </c>
      <c r="Z4" s="248"/>
      <c r="AA4" s="66"/>
      <c r="AB4" s="247" t="s">
        <v>130</v>
      </c>
      <c r="AC4" s="248"/>
      <c r="AD4" s="66"/>
      <c r="AE4" s="236"/>
      <c r="AF4" s="226" t="s">
        <v>46</v>
      </c>
      <c r="AG4" s="227"/>
      <c r="AH4" s="227"/>
      <c r="AI4" s="227"/>
      <c r="AJ4" s="228"/>
      <c r="AK4" s="162">
        <v>78</v>
      </c>
      <c r="AL4" s="214"/>
      <c r="AM4" s="215"/>
      <c r="AN4" s="216"/>
      <c r="AO4" s="254" t="s">
        <v>47</v>
      </c>
      <c r="AP4" s="254"/>
      <c r="AQ4" s="180">
        <v>2.5999999999999999E-2</v>
      </c>
      <c r="AR4" s="268" t="s">
        <v>47</v>
      </c>
      <c r="AS4" s="268"/>
      <c r="AT4" s="177">
        <v>2.5999999999999999E-2</v>
      </c>
      <c r="AU4" s="268" t="s">
        <v>47</v>
      </c>
      <c r="AV4" s="268"/>
      <c r="AW4" s="177">
        <v>2.5999999999999999E-2</v>
      </c>
      <c r="AX4" s="268" t="s">
        <v>47</v>
      </c>
      <c r="AY4" s="268"/>
      <c r="AZ4" s="177">
        <v>2.5999999999999999E-2</v>
      </c>
    </row>
    <row r="5" spans="1:52" ht="29.1">
      <c r="A5" s="233"/>
      <c r="B5" s="233"/>
      <c r="C5" s="234"/>
      <c r="D5" s="260"/>
      <c r="E5" s="261"/>
      <c r="F5" s="261"/>
      <c r="G5" s="261"/>
      <c r="H5" s="261"/>
      <c r="I5" s="261"/>
      <c r="J5" s="261"/>
      <c r="K5" s="262"/>
      <c r="L5" s="238"/>
      <c r="M5" s="244"/>
      <c r="N5" s="244"/>
      <c r="O5" s="244"/>
      <c r="P5" s="244"/>
      <c r="Q5" s="244"/>
      <c r="R5" s="244"/>
      <c r="S5" s="217"/>
      <c r="T5" s="218"/>
      <c r="U5" s="219"/>
      <c r="V5" s="242" t="s">
        <v>131</v>
      </c>
      <c r="W5" s="243"/>
      <c r="X5" s="175">
        <v>0.12</v>
      </c>
      <c r="Y5" s="242" t="s">
        <v>131</v>
      </c>
      <c r="Z5" s="243"/>
      <c r="AA5" s="175">
        <v>0.06</v>
      </c>
      <c r="AB5" s="242" t="s">
        <v>131</v>
      </c>
      <c r="AC5" s="243"/>
      <c r="AD5" s="175">
        <v>0.2</v>
      </c>
      <c r="AE5" s="236"/>
      <c r="AF5" s="226" t="s">
        <v>51</v>
      </c>
      <c r="AG5" s="227"/>
      <c r="AH5" s="227"/>
      <c r="AI5" s="227"/>
      <c r="AJ5" s="228"/>
      <c r="AK5" s="138">
        <v>78</v>
      </c>
      <c r="AL5" s="217"/>
      <c r="AM5" s="218"/>
      <c r="AN5" s="219"/>
      <c r="AO5" s="255" t="s">
        <v>52</v>
      </c>
      <c r="AP5" s="256"/>
      <c r="AQ5" s="166" t="s">
        <v>132</v>
      </c>
      <c r="AR5" s="269" t="s">
        <v>52</v>
      </c>
      <c r="AS5" s="270"/>
      <c r="AT5" s="173" t="s">
        <v>133</v>
      </c>
      <c r="AU5" s="269" t="s">
        <v>52</v>
      </c>
      <c r="AV5" s="270"/>
      <c r="AW5" s="173" t="s">
        <v>134</v>
      </c>
      <c r="AX5" s="269" t="s">
        <v>52</v>
      </c>
      <c r="AY5" s="270"/>
      <c r="AZ5" s="173" t="s">
        <v>132</v>
      </c>
    </row>
    <row r="6" spans="1:52" ht="42.6" thickBot="1">
      <c r="A6" s="233"/>
      <c r="B6" s="233"/>
      <c r="C6" s="234"/>
      <c r="D6" s="54" t="s">
        <v>54</v>
      </c>
      <c r="E6" s="54" t="s">
        <v>55</v>
      </c>
      <c r="F6" s="54" t="s">
        <v>56</v>
      </c>
      <c r="G6" s="54" t="s">
        <v>57</v>
      </c>
      <c r="H6" s="54" t="s">
        <v>58</v>
      </c>
      <c r="I6" s="54" t="s">
        <v>59</v>
      </c>
      <c r="J6" s="54" t="s">
        <v>60</v>
      </c>
      <c r="K6" s="54" t="s">
        <v>135</v>
      </c>
      <c r="L6" s="238"/>
      <c r="M6" s="55" t="s">
        <v>136</v>
      </c>
      <c r="N6" s="55" t="s">
        <v>62</v>
      </c>
      <c r="O6" s="55" t="s">
        <v>137</v>
      </c>
      <c r="P6" s="55" t="s">
        <v>64</v>
      </c>
      <c r="Q6" s="55" t="s">
        <v>138</v>
      </c>
      <c r="R6" s="55" t="s">
        <v>66</v>
      </c>
      <c r="S6" s="72" t="s">
        <v>58</v>
      </c>
      <c r="T6" s="72" t="s">
        <v>59</v>
      </c>
      <c r="U6" s="72" t="s">
        <v>67</v>
      </c>
      <c r="V6" s="171" t="s">
        <v>61</v>
      </c>
      <c r="W6" s="171" t="s">
        <v>63</v>
      </c>
      <c r="X6" s="171" t="s">
        <v>65</v>
      </c>
      <c r="Y6" s="171" t="s">
        <v>61</v>
      </c>
      <c r="Z6" s="171" t="s">
        <v>63</v>
      </c>
      <c r="AA6" s="171" t="s">
        <v>65</v>
      </c>
      <c r="AB6" s="171" t="s">
        <v>61</v>
      </c>
      <c r="AC6" s="171" t="s">
        <v>63</v>
      </c>
      <c r="AD6" s="171" t="s">
        <v>65</v>
      </c>
      <c r="AE6" s="236"/>
      <c r="AF6" s="55" t="s">
        <v>61</v>
      </c>
      <c r="AG6" s="55" t="s">
        <v>62</v>
      </c>
      <c r="AH6" s="55" t="s">
        <v>63</v>
      </c>
      <c r="AI6" s="55" t="s">
        <v>64</v>
      </c>
      <c r="AJ6" s="55" t="s">
        <v>65</v>
      </c>
      <c r="AK6" s="55" t="s">
        <v>66</v>
      </c>
      <c r="AL6" s="72" t="s">
        <v>58</v>
      </c>
      <c r="AM6" s="72" t="s">
        <v>59</v>
      </c>
      <c r="AN6" s="72" t="s">
        <v>67</v>
      </c>
      <c r="AO6" s="135" t="s">
        <v>61</v>
      </c>
      <c r="AP6" s="135" t="s">
        <v>63</v>
      </c>
      <c r="AQ6" s="135" t="s">
        <v>65</v>
      </c>
      <c r="AR6" s="174" t="s">
        <v>61</v>
      </c>
      <c r="AS6" s="174" t="s">
        <v>63</v>
      </c>
      <c r="AT6" s="174" t="s">
        <v>65</v>
      </c>
      <c r="AU6" s="174" t="s">
        <v>61</v>
      </c>
      <c r="AV6" s="174" t="s">
        <v>63</v>
      </c>
      <c r="AW6" s="174" t="s">
        <v>65</v>
      </c>
      <c r="AX6" s="174" t="s">
        <v>61</v>
      </c>
      <c r="AY6" s="174" t="s">
        <v>63</v>
      </c>
      <c r="AZ6" s="174" t="s">
        <v>65</v>
      </c>
    </row>
    <row r="7" spans="1:52" ht="51.95">
      <c r="A7" s="259" t="s">
        <v>68</v>
      </c>
      <c r="B7" s="259" t="s">
        <v>139</v>
      </c>
      <c r="C7" s="12" t="s">
        <v>70</v>
      </c>
      <c r="D7" s="27">
        <v>3531219</v>
      </c>
      <c r="E7" s="27">
        <v>2005</v>
      </c>
      <c r="F7" s="183" t="s">
        <v>95</v>
      </c>
      <c r="G7" s="183" t="s">
        <v>72</v>
      </c>
      <c r="H7" s="56">
        <f>'ABS conc calculations'!K6</f>
        <v>7.400000000000001E-4</v>
      </c>
      <c r="I7" s="57">
        <f>'ABS conc calculations'!L6</f>
        <v>1.6183333333333334E-3</v>
      </c>
      <c r="J7" s="57">
        <f>'ABS conc calculations'!M6</f>
        <v>1.1566666666666667E-3</v>
      </c>
      <c r="K7" s="58" t="s">
        <v>140</v>
      </c>
      <c r="L7" s="238"/>
      <c r="M7" s="53">
        <f>'User Exposure'!L7</f>
        <v>5.7077625570776254E-5</v>
      </c>
      <c r="N7" s="53" t="str">
        <f>'User Exposure'!M7</f>
        <v>Assumed 1 repair/year, taking 1 day, lasting 30 min/day</v>
      </c>
      <c r="O7" s="53">
        <f>'User Exposure'!N7</f>
        <v>3.4246575342465754E-4</v>
      </c>
      <c r="P7" s="53" t="str">
        <f>'User Exposure'!O7</f>
        <v>Assumed 1 repair/year, taking 1 day, lasting 3 hr/day</v>
      </c>
      <c r="Q7" s="53">
        <f>'User Exposure'!P7</f>
        <v>1.1415525114155251E-4</v>
      </c>
      <c r="R7" s="53" t="str">
        <f>'User Exposure'!Q7</f>
        <v>Assumed 1 repair/year, taking 1 day, lasting 1 hr/day</v>
      </c>
      <c r="S7" s="2">
        <f>H7*M7</f>
        <v>4.2237442922374435E-8</v>
      </c>
      <c r="T7" s="2">
        <f>I7*O7</f>
        <v>5.5422374429223746E-7</v>
      </c>
      <c r="U7" s="143">
        <f>J7*Q7</f>
        <v>1.3203957382039574E-7</v>
      </c>
      <c r="V7" s="168">
        <f>S7*X$5</f>
        <v>5.0684931506849323E-9</v>
      </c>
      <c r="W7" s="169">
        <f>T7*X$5</f>
        <v>6.6506849315068486E-8</v>
      </c>
      <c r="X7" s="170">
        <f>U7*X$5</f>
        <v>1.584474885844749E-8</v>
      </c>
      <c r="Y7" s="168">
        <f>S7*AA$5</f>
        <v>2.5342465753424662E-9</v>
      </c>
      <c r="Z7" s="169">
        <f>T7*AA$5</f>
        <v>3.3253424657534243E-8</v>
      </c>
      <c r="AA7" s="170">
        <f>U7*AA$5</f>
        <v>7.9223744292237451E-9</v>
      </c>
      <c r="AB7" s="168">
        <f>S7*AD$5</f>
        <v>8.4474885844748867E-9</v>
      </c>
      <c r="AC7" s="169">
        <f>T7*AD$5</f>
        <v>1.1084474885844749E-7</v>
      </c>
      <c r="AD7" s="170">
        <f>U7*AD$5</f>
        <v>2.6407914764079149E-8</v>
      </c>
      <c r="AE7" s="236"/>
      <c r="AF7" s="139">
        <f>(0.5/24)*(1/365)*($AK$4/$AK$5)</f>
        <v>5.7077625570776254E-5</v>
      </c>
      <c r="AG7" s="24" t="s">
        <v>73</v>
      </c>
      <c r="AH7" s="53">
        <f>(3/24)*(1/365)*($AK$4/$AK$5)</f>
        <v>3.4246575342465754E-4</v>
      </c>
      <c r="AI7" s="24" t="s">
        <v>74</v>
      </c>
      <c r="AJ7" s="139">
        <f>(1/24)*(1/365)*($AK$4/$AK$5)</f>
        <v>1.1415525114155251E-4</v>
      </c>
      <c r="AK7" s="24" t="s">
        <v>75</v>
      </c>
      <c r="AL7" s="2">
        <f>H7*AF7</f>
        <v>4.2237442922374435E-8</v>
      </c>
      <c r="AM7" s="2">
        <f>I7*AH7</f>
        <v>5.5422374429223746E-7</v>
      </c>
      <c r="AN7" s="2">
        <f>J7*AJ7</f>
        <v>1.3203957382039574E-7</v>
      </c>
      <c r="AO7" s="136">
        <f>$AQ$4/AL7</f>
        <v>615567.56756756746</v>
      </c>
      <c r="AP7" s="136">
        <f t="shared" ref="AP7:AQ20" si="0">$AQ$4/AM7</f>
        <v>46912.461380020592</v>
      </c>
      <c r="AQ7" s="136">
        <f t="shared" si="0"/>
        <v>196910.66282420748</v>
      </c>
      <c r="AR7" s="136">
        <v>2400713.5135135134</v>
      </c>
      <c r="AS7" s="136">
        <v>182958.59938208034</v>
      </c>
      <c r="AT7" s="136">
        <v>767951.58501440927</v>
      </c>
      <c r="AU7" s="136">
        <v>1600475.6756756755</v>
      </c>
      <c r="AV7" s="136">
        <v>121972.39958805352</v>
      </c>
      <c r="AW7" s="136">
        <v>511967.72334293945</v>
      </c>
      <c r="AX7" s="136">
        <v>615567.56756756746</v>
      </c>
      <c r="AY7" s="136">
        <v>46912.461380020592</v>
      </c>
      <c r="AZ7" s="136">
        <v>196910.66282420748</v>
      </c>
    </row>
    <row r="8" spans="1:52" ht="51.95">
      <c r="A8" s="259"/>
      <c r="B8" s="259"/>
      <c r="C8" s="12" t="s">
        <v>76</v>
      </c>
      <c r="D8" s="27">
        <v>2604770</v>
      </c>
      <c r="E8" s="27">
        <v>2000</v>
      </c>
      <c r="F8" s="183" t="s">
        <v>77</v>
      </c>
      <c r="G8" s="183" t="s">
        <v>78</v>
      </c>
      <c r="H8" s="60">
        <f>'ABS conc calculations'!K7</f>
        <v>5.0000000000000001E-3</v>
      </c>
      <c r="I8" s="59">
        <f>'ABS conc calculations'!L7</f>
        <v>0.01</v>
      </c>
      <c r="J8" s="60">
        <f>'ABS conc calculations'!M7</f>
        <v>5.0000000000000001E-3</v>
      </c>
      <c r="K8" s="58" t="s">
        <v>141</v>
      </c>
      <c r="L8" s="238"/>
      <c r="M8" s="53">
        <f>'User Exposure'!L8</f>
        <v>4.5662100456621002E-3</v>
      </c>
      <c r="N8" s="53" t="str">
        <f>'User Exposure'!M8</f>
        <v>Assumed 1 removal job in lifetime taking 5 days lasting 8 hrs/day</v>
      </c>
      <c r="O8" s="53">
        <f>'User Exposure'!N8</f>
        <v>2.7397260273972601E-2</v>
      </c>
      <c r="P8" s="53" t="str">
        <f>'User Exposure'!O8</f>
        <v>Assumed 3 removal jobs in lifetime taking 10 days lasting 8 hrs/day</v>
      </c>
      <c r="Q8" s="53">
        <f>'User Exposure'!P8</f>
        <v>9.1324200913242004E-3</v>
      </c>
      <c r="R8" s="53" t="str">
        <f>'User Exposure'!Q8</f>
        <v>Assumed 1 removal job in lifetime taking 10 days lasting 8 hrs/day</v>
      </c>
      <c r="S8" s="2">
        <f>H8*M8</f>
        <v>2.2831050228310503E-5</v>
      </c>
      <c r="T8" s="2">
        <f>I8*O8</f>
        <v>2.7397260273972601E-4</v>
      </c>
      <c r="U8" s="143">
        <f>J8*Q8</f>
        <v>4.5662100456621006E-5</v>
      </c>
      <c r="V8" s="145">
        <f t="shared" ref="V8:V20" si="1">S8*X$5</f>
        <v>2.7397260273972604E-6</v>
      </c>
      <c r="W8" s="2">
        <f t="shared" ref="W8:W20" si="2">T8*X$5</f>
        <v>3.287671232876712E-5</v>
      </c>
      <c r="X8" s="146">
        <f t="shared" ref="X8:X20" si="3">U8*X$5</f>
        <v>5.4794520547945209E-6</v>
      </c>
      <c r="Y8" s="145">
        <f t="shared" ref="Y8:Y20" si="4">S8*AA$5</f>
        <v>1.3698630136986302E-6</v>
      </c>
      <c r="Z8" s="2">
        <f t="shared" ref="Z8:Z20" si="5">T8*AA$5</f>
        <v>1.643835616438356E-5</v>
      </c>
      <c r="AA8" s="146">
        <f t="shared" ref="AA8:AA20" si="6">U8*AA$5</f>
        <v>2.7397260273972604E-6</v>
      </c>
      <c r="AB8" s="145">
        <f t="shared" ref="AB8:AB20" si="7">S8*AD$5</f>
        <v>4.5662100456621006E-6</v>
      </c>
      <c r="AC8" s="2">
        <f t="shared" ref="AC8:AC20" si="8">T8*AD$5</f>
        <v>5.4794520547945207E-5</v>
      </c>
      <c r="AD8" s="146">
        <f t="shared" ref="AD8:AD20" si="9">U8*AD$5</f>
        <v>9.1324200913242012E-6</v>
      </c>
      <c r="AE8" s="236"/>
      <c r="AF8" s="140">
        <f>(8/24)*(5/(365))*($AK$4/$AK$5)</f>
        <v>4.5662100456621002E-3</v>
      </c>
      <c r="AG8" s="24" t="s">
        <v>79</v>
      </c>
      <c r="AH8" s="141">
        <f>(8/24)*((3*10)/(365))*($AK$4/$AK$5)</f>
        <v>2.7397260273972601E-2</v>
      </c>
      <c r="AI8" s="24" t="s">
        <v>80</v>
      </c>
      <c r="AJ8" s="140">
        <f>(8/24)*(10/(365))*($AK$4/$AK$5)</f>
        <v>9.1324200913242004E-3</v>
      </c>
      <c r="AK8" s="24" t="s">
        <v>81</v>
      </c>
      <c r="AL8" s="2">
        <f t="shared" ref="AL8:AL20" si="10">H8*AF8</f>
        <v>2.2831050228310503E-5</v>
      </c>
      <c r="AM8" s="2">
        <f t="shared" ref="AM8:AM20" si="11">I8*AH8</f>
        <v>2.7397260273972601E-4</v>
      </c>
      <c r="AN8" s="2">
        <f t="shared" ref="AN8:AN20" si="12">J8*AJ8</f>
        <v>4.5662100456621006E-5</v>
      </c>
      <c r="AO8" s="136">
        <f t="shared" ref="AO8:AO20" si="13">$AQ$4/AL8</f>
        <v>1138.8</v>
      </c>
      <c r="AP8" s="136">
        <f t="shared" si="0"/>
        <v>94.9</v>
      </c>
      <c r="AQ8" s="136">
        <f t="shared" si="0"/>
        <v>569.4</v>
      </c>
      <c r="AR8" s="136">
        <v>4441.3200000000006</v>
      </c>
      <c r="AS8" s="136">
        <v>370.11</v>
      </c>
      <c r="AT8" s="136">
        <v>2220.6600000000003</v>
      </c>
      <c r="AU8" s="136">
        <v>2960.8799999999997</v>
      </c>
      <c r="AV8" s="136">
        <v>246.74</v>
      </c>
      <c r="AW8" s="136">
        <v>1480.4399999999998</v>
      </c>
      <c r="AX8" s="136">
        <v>1138.8</v>
      </c>
      <c r="AY8" s="136">
        <v>94.9</v>
      </c>
      <c r="AZ8" s="136">
        <v>569.4</v>
      </c>
    </row>
    <row r="9" spans="1:52" ht="51.95">
      <c r="A9" s="259"/>
      <c r="B9" s="259"/>
      <c r="C9" s="12" t="s">
        <v>82</v>
      </c>
      <c r="D9" s="183">
        <v>2604770</v>
      </c>
      <c r="E9" s="183">
        <v>2000</v>
      </c>
      <c r="F9" s="183" t="s">
        <v>77</v>
      </c>
      <c r="G9" s="183" t="s">
        <v>78</v>
      </c>
      <c r="H9" s="60">
        <f>'ABS conc calculations'!K8</f>
        <v>5.0000000000000001E-3</v>
      </c>
      <c r="I9" s="56">
        <f>'ABS conc calculations'!L8</f>
        <v>0.01</v>
      </c>
      <c r="J9" s="56">
        <f>'ABS conc calculations'!M8</f>
        <v>5.0000000000000001E-3</v>
      </c>
      <c r="K9" s="58" t="s">
        <v>141</v>
      </c>
      <c r="L9" s="238"/>
      <c r="M9" s="53">
        <f>'User Exposure'!L9</f>
        <v>4.5662100456621002E-3</v>
      </c>
      <c r="N9" s="53" t="str">
        <f>'User Exposure'!M9</f>
        <v>Assumed 1 removal job in lifetime taking 5 days lasting 8 hrs/day</v>
      </c>
      <c r="O9" s="53">
        <f>'User Exposure'!N9</f>
        <v>2.7397260273972601E-2</v>
      </c>
      <c r="P9" s="53" t="str">
        <f>'User Exposure'!O9</f>
        <v>Assumed 3 removal jobs in lifetime taking 10 days lasting 8 hrs/day</v>
      </c>
      <c r="Q9" s="53">
        <f>'User Exposure'!P9</f>
        <v>9.1324200913242004E-3</v>
      </c>
      <c r="R9" s="53" t="str">
        <f>'User Exposure'!Q9</f>
        <v>Assumed 1 removal job in lifetime taking 10 days lasting 8 hrs/day</v>
      </c>
      <c r="S9" s="2">
        <f>H9*M9</f>
        <v>2.2831050228310503E-5</v>
      </c>
      <c r="T9" s="2">
        <f>I9*O9</f>
        <v>2.7397260273972601E-4</v>
      </c>
      <c r="U9" s="143">
        <f>J9*Q9</f>
        <v>4.5662100456621006E-5</v>
      </c>
      <c r="V9" s="145">
        <f t="shared" si="1"/>
        <v>2.7397260273972604E-6</v>
      </c>
      <c r="W9" s="2">
        <f t="shared" si="2"/>
        <v>3.287671232876712E-5</v>
      </c>
      <c r="X9" s="146">
        <f t="shared" si="3"/>
        <v>5.4794520547945209E-6</v>
      </c>
      <c r="Y9" s="145">
        <f t="shared" si="4"/>
        <v>1.3698630136986302E-6</v>
      </c>
      <c r="Z9" s="2">
        <f t="shared" si="5"/>
        <v>1.643835616438356E-5</v>
      </c>
      <c r="AA9" s="146">
        <f t="shared" si="6"/>
        <v>2.7397260273972604E-6</v>
      </c>
      <c r="AB9" s="145">
        <f t="shared" si="7"/>
        <v>4.5662100456621006E-6</v>
      </c>
      <c r="AC9" s="2">
        <f t="shared" si="8"/>
        <v>5.4794520547945207E-5</v>
      </c>
      <c r="AD9" s="146">
        <f t="shared" si="9"/>
        <v>9.1324200913242012E-6</v>
      </c>
      <c r="AE9" s="236"/>
      <c r="AF9" s="140">
        <f>(8/24)*(5/(365))*($AK$4/$AK$5)</f>
        <v>4.5662100456621002E-3</v>
      </c>
      <c r="AG9" s="24" t="s">
        <v>79</v>
      </c>
      <c r="AH9" s="141">
        <f>(8/24)*((3*10)/(365))*($AK$4/$AK$5)</f>
        <v>2.7397260273972601E-2</v>
      </c>
      <c r="AI9" s="24" t="s">
        <v>80</v>
      </c>
      <c r="AJ9" s="140">
        <f>(8/24)*(10/(365))*($AK$4/$AK$5)</f>
        <v>9.1324200913242004E-3</v>
      </c>
      <c r="AK9" s="24" t="s">
        <v>81</v>
      </c>
      <c r="AL9" s="2">
        <f t="shared" si="10"/>
        <v>2.2831050228310503E-5</v>
      </c>
      <c r="AM9" s="2">
        <f t="shared" si="11"/>
        <v>2.7397260273972601E-4</v>
      </c>
      <c r="AN9" s="2">
        <f t="shared" si="12"/>
        <v>4.5662100456621006E-5</v>
      </c>
      <c r="AO9" s="136">
        <f t="shared" si="13"/>
        <v>1138.8</v>
      </c>
      <c r="AP9" s="136">
        <f t="shared" si="0"/>
        <v>94.9</v>
      </c>
      <c r="AQ9" s="136">
        <f t="shared" si="0"/>
        <v>569.4</v>
      </c>
      <c r="AR9" s="136">
        <v>4441.3200000000006</v>
      </c>
      <c r="AS9" s="136">
        <v>370.11</v>
      </c>
      <c r="AT9" s="136">
        <v>2220.6600000000003</v>
      </c>
      <c r="AU9" s="136">
        <v>2960.8799999999997</v>
      </c>
      <c r="AV9" s="136">
        <v>246.74</v>
      </c>
      <c r="AW9" s="136">
        <v>1480.4399999999998</v>
      </c>
      <c r="AX9" s="136">
        <v>1138.8</v>
      </c>
      <c r="AY9" s="136">
        <v>94.9</v>
      </c>
      <c r="AZ9" s="136">
        <v>569.4</v>
      </c>
    </row>
    <row r="10" spans="1:52" ht="51.95">
      <c r="A10" s="259"/>
      <c r="B10" s="259"/>
      <c r="C10" s="12" t="s">
        <v>83</v>
      </c>
      <c r="D10" s="27">
        <v>3520468</v>
      </c>
      <c r="E10" s="27">
        <v>2007</v>
      </c>
      <c r="F10" s="183" t="s">
        <v>95</v>
      </c>
      <c r="G10" s="183" t="s">
        <v>78</v>
      </c>
      <c r="H10" s="56">
        <f>'ABS conc calculations'!K9</f>
        <v>2.2499999999999999E-2</v>
      </c>
      <c r="I10" s="56">
        <f>'ABS conc calculations'!L9</f>
        <v>4.4999999999999998E-2</v>
      </c>
      <c r="J10" s="61">
        <f>'ABS conc calculations'!M9</f>
        <v>2.2499999999999999E-2</v>
      </c>
      <c r="K10" s="50" t="s">
        <v>142</v>
      </c>
      <c r="L10" s="238"/>
      <c r="M10" s="53">
        <f>'User Exposure'!L10</f>
        <v>5.7077625570776254E-5</v>
      </c>
      <c r="N10" s="53" t="str">
        <f>'User Exposure'!M10</f>
        <v>Assumed 1 repair/year, taking 1 day, lasting 30 min/day</v>
      </c>
      <c r="O10" s="53">
        <f>'User Exposure'!N10</f>
        <v>3.4246575342465754E-4</v>
      </c>
      <c r="P10" s="53" t="str">
        <f>'User Exposure'!O10</f>
        <v>Assumed 1 repair/year, taking 1 day, lasting 3 hr/day</v>
      </c>
      <c r="Q10" s="53">
        <f>'User Exposure'!P10</f>
        <v>1.1415525114155251E-4</v>
      </c>
      <c r="R10" s="53" t="str">
        <f>'User Exposure'!Q10</f>
        <v>Assumed 1 repair/year, taking 1 day, lasting 1 hr/day</v>
      </c>
      <c r="S10" s="2">
        <f>H10*M10</f>
        <v>1.2842465753424656E-6</v>
      </c>
      <c r="T10" s="2">
        <f>I10*O10</f>
        <v>1.5410958904109589E-5</v>
      </c>
      <c r="U10" s="143">
        <f>J10*Q10</f>
        <v>2.5684931506849312E-6</v>
      </c>
      <c r="V10" s="145">
        <f t="shared" si="1"/>
        <v>1.5410958904109585E-7</v>
      </c>
      <c r="W10" s="2">
        <f t="shared" si="2"/>
        <v>1.8493150684931505E-6</v>
      </c>
      <c r="X10" s="146">
        <f t="shared" si="3"/>
        <v>3.0821917808219171E-7</v>
      </c>
      <c r="Y10" s="145">
        <f t="shared" si="4"/>
        <v>7.7054794520547927E-8</v>
      </c>
      <c r="Z10" s="2">
        <f t="shared" si="5"/>
        <v>9.2465753424657523E-7</v>
      </c>
      <c r="AA10" s="146">
        <f t="shared" si="6"/>
        <v>1.5410958904109585E-7</v>
      </c>
      <c r="AB10" s="145">
        <f t="shared" si="7"/>
        <v>2.5684931506849313E-7</v>
      </c>
      <c r="AC10" s="2">
        <f t="shared" si="8"/>
        <v>3.0821917808219177E-6</v>
      </c>
      <c r="AD10" s="146">
        <f t="shared" si="9"/>
        <v>5.1369863013698625E-7</v>
      </c>
      <c r="AE10" s="236"/>
      <c r="AF10" s="139">
        <f>(0.5/24)*(1/365)*($AK$4/$AK$5)</f>
        <v>5.7077625570776254E-5</v>
      </c>
      <c r="AG10" s="24" t="s">
        <v>73</v>
      </c>
      <c r="AH10" s="53">
        <f>(3/24)*(1/365)*($AK$4/$AK$5)</f>
        <v>3.4246575342465754E-4</v>
      </c>
      <c r="AI10" s="24" t="s">
        <v>74</v>
      </c>
      <c r="AJ10" s="139">
        <f>(1/24)*(1/365)*($AK$4/$AK$5)</f>
        <v>1.1415525114155251E-4</v>
      </c>
      <c r="AK10" s="24" t="s">
        <v>75</v>
      </c>
      <c r="AL10" s="2">
        <f t="shared" si="10"/>
        <v>1.2842465753424656E-6</v>
      </c>
      <c r="AM10" s="2">
        <f t="shared" si="11"/>
        <v>1.5410958904109589E-5</v>
      </c>
      <c r="AN10" s="2">
        <f t="shared" si="12"/>
        <v>2.5684931506849312E-6</v>
      </c>
      <c r="AO10" s="136">
        <f t="shared" si="13"/>
        <v>20245.333333333336</v>
      </c>
      <c r="AP10" s="136">
        <f t="shared" si="0"/>
        <v>1687.1111111111111</v>
      </c>
      <c r="AQ10" s="136">
        <f t="shared" si="0"/>
        <v>10122.666666666668</v>
      </c>
      <c r="AR10" s="136">
        <v>78956.800000000017</v>
      </c>
      <c r="AS10" s="136">
        <v>6579.7333333333336</v>
      </c>
      <c r="AT10" s="136">
        <v>39478.400000000009</v>
      </c>
      <c r="AU10" s="136">
        <v>52637.866666666669</v>
      </c>
      <c r="AV10" s="136">
        <v>4386.4888888888881</v>
      </c>
      <c r="AW10" s="136">
        <v>26318.933333333334</v>
      </c>
      <c r="AX10" s="136">
        <v>20245.333333333336</v>
      </c>
      <c r="AY10" s="136">
        <v>1687.1111111111111</v>
      </c>
      <c r="AZ10" s="136">
        <v>10122.666666666668</v>
      </c>
    </row>
    <row r="11" spans="1:52" ht="51.95">
      <c r="A11" s="259"/>
      <c r="B11" s="259"/>
      <c r="C11" s="12" t="s">
        <v>84</v>
      </c>
      <c r="D11" s="27">
        <v>28699</v>
      </c>
      <c r="E11" s="27">
        <v>1991</v>
      </c>
      <c r="F11" s="183" t="s">
        <v>85</v>
      </c>
      <c r="G11" s="183" t="s">
        <v>78</v>
      </c>
      <c r="H11" s="62">
        <f>'ABS conc calculations'!K10</f>
        <v>8.3333333333333339E-4</v>
      </c>
      <c r="I11" s="62">
        <f>'ABS conc calculations'!L10</f>
        <v>3.1666666666666666E-3</v>
      </c>
      <c r="J11" s="62">
        <f>'ABS conc calculations'!M10</f>
        <v>1.4999999999999998E-3</v>
      </c>
      <c r="K11" s="58" t="s">
        <v>140</v>
      </c>
      <c r="L11" s="238"/>
      <c r="M11" s="53">
        <f>'User Exposure'!L11</f>
        <v>4.5662100456621002E-3</v>
      </c>
      <c r="N11" s="53" t="str">
        <f>'User Exposure'!M11</f>
        <v>Assumed 1 removal job in lifetime taking 5 days lasting 8 hrs/day</v>
      </c>
      <c r="O11" s="53">
        <f>'User Exposure'!N11</f>
        <v>2.7397260273972601E-2</v>
      </c>
      <c r="P11" s="53" t="str">
        <f>'User Exposure'!O11</f>
        <v>Assumed 3 removal jobs in lifetime taking 10 days lasting 8 hrs/day</v>
      </c>
      <c r="Q11" s="53">
        <f>'User Exposure'!P11</f>
        <v>9.1324200913242004E-3</v>
      </c>
      <c r="R11" s="53" t="str">
        <f>'User Exposure'!Q11</f>
        <v>Assumed 1 removal job in lifetime taking 10 days lasting 8 hrs/day</v>
      </c>
      <c r="S11" s="2">
        <f>H11*M11</f>
        <v>3.8051750380517502E-6</v>
      </c>
      <c r="T11" s="2">
        <f>I11*O11</f>
        <v>8.6757990867579904E-5</v>
      </c>
      <c r="U11" s="143">
        <f>J11*Q11</f>
        <v>1.3698630136986298E-5</v>
      </c>
      <c r="V11" s="145">
        <f t="shared" si="1"/>
        <v>4.5662100456620998E-7</v>
      </c>
      <c r="W11" s="2">
        <f t="shared" si="2"/>
        <v>1.0410958904109587E-5</v>
      </c>
      <c r="X11" s="146">
        <f t="shared" si="3"/>
        <v>1.6438356164383557E-6</v>
      </c>
      <c r="Y11" s="145">
        <f t="shared" si="4"/>
        <v>2.2831050228310499E-7</v>
      </c>
      <c r="Z11" s="2">
        <f t="shared" si="5"/>
        <v>5.2054794520547937E-6</v>
      </c>
      <c r="AA11" s="146">
        <f t="shared" si="6"/>
        <v>8.2191780821917785E-7</v>
      </c>
      <c r="AB11" s="145">
        <f t="shared" si="7"/>
        <v>7.6103500761035006E-7</v>
      </c>
      <c r="AC11" s="2">
        <f t="shared" si="8"/>
        <v>1.7351598173515983E-5</v>
      </c>
      <c r="AD11" s="146">
        <f t="shared" si="9"/>
        <v>2.73972602739726E-6</v>
      </c>
      <c r="AE11" s="236"/>
      <c r="AF11" s="140">
        <f>(8/24)*(5/(365))*($AK$4/$AK$5)</f>
        <v>4.5662100456621002E-3</v>
      </c>
      <c r="AG11" s="24" t="s">
        <v>79</v>
      </c>
      <c r="AH11" s="141">
        <f>(8/24)*((3*10)/(365))*($AK$4/$AK$5)</f>
        <v>2.7397260273972601E-2</v>
      </c>
      <c r="AI11" s="24" t="s">
        <v>80</v>
      </c>
      <c r="AJ11" s="140">
        <f>(8/24)*(10/(365))*($AK$4/$AK$5)</f>
        <v>9.1324200913242004E-3</v>
      </c>
      <c r="AK11" s="24" t="s">
        <v>81</v>
      </c>
      <c r="AL11" s="2">
        <f t="shared" si="10"/>
        <v>3.8051750380517502E-6</v>
      </c>
      <c r="AM11" s="2">
        <f t="shared" si="11"/>
        <v>8.6757990867579904E-5</v>
      </c>
      <c r="AN11" s="2">
        <f t="shared" si="12"/>
        <v>1.3698630136986298E-5</v>
      </c>
      <c r="AO11" s="136">
        <f t="shared" si="13"/>
        <v>6832.8</v>
      </c>
      <c r="AP11" s="136">
        <f t="shared" si="0"/>
        <v>299.68421052631578</v>
      </c>
      <c r="AQ11" s="136">
        <f t="shared" si="0"/>
        <v>1898.0000000000002</v>
      </c>
      <c r="AR11" s="136">
        <v>26647.920000000002</v>
      </c>
      <c r="AS11" s="136">
        <v>1168.7684210526315</v>
      </c>
      <c r="AT11" s="136">
        <v>7402.2000000000016</v>
      </c>
      <c r="AU11" s="136">
        <v>17765.28</v>
      </c>
      <c r="AV11" s="136">
        <v>779.17894736842106</v>
      </c>
      <c r="AW11" s="136">
        <v>4934.8</v>
      </c>
      <c r="AX11" s="136">
        <v>6832.8</v>
      </c>
      <c r="AY11" s="136">
        <v>299.68421052631578</v>
      </c>
      <c r="AZ11" s="136">
        <v>1898.0000000000002</v>
      </c>
    </row>
    <row r="12" spans="1:52" ht="51.95">
      <c r="A12" s="259"/>
      <c r="B12" s="259"/>
      <c r="C12" s="113" t="s">
        <v>86</v>
      </c>
      <c r="D12" s="114">
        <v>3582228</v>
      </c>
      <c r="E12" s="114">
        <v>1991</v>
      </c>
      <c r="F12" s="114" t="s">
        <v>143</v>
      </c>
      <c r="G12" s="114" t="s">
        <v>78</v>
      </c>
      <c r="H12" s="58" t="str">
        <f>'ABS conc calculations'!K11</f>
        <v>NA</v>
      </c>
      <c r="I12" s="58" t="str">
        <f>'ABS conc calculations'!L11</f>
        <v>NA</v>
      </c>
      <c r="J12" s="63" t="str">
        <f>'ABS conc calculations'!M11</f>
        <v>NA</v>
      </c>
      <c r="K12" s="58" t="s">
        <v>144</v>
      </c>
      <c r="L12" s="238"/>
      <c r="M12" s="53">
        <f>'User Exposure'!L12</f>
        <v>5.7077625570776254E-5</v>
      </c>
      <c r="N12" s="53" t="str">
        <f>'User Exposure'!M12</f>
        <v>Assumed 1 repair/year, taking 1 day, lasting 30 min/day</v>
      </c>
      <c r="O12" s="53">
        <f>'User Exposure'!N12</f>
        <v>3.4246575342465754E-4</v>
      </c>
      <c r="P12" s="53" t="str">
        <f>'User Exposure'!O12</f>
        <v>Assumed 1 repair/year, taking 1 day, lasting 3 hr/day</v>
      </c>
      <c r="Q12" s="53">
        <f>'User Exposure'!P12</f>
        <v>1.1415525114155251E-4</v>
      </c>
      <c r="R12" s="53" t="str">
        <f>'User Exposure'!Q12</f>
        <v>Assumed 1 repair/year, taking 1 day, lasting 1 hr/day</v>
      </c>
      <c r="S12" s="112" t="s">
        <v>88</v>
      </c>
      <c r="T12" s="112" t="s">
        <v>88</v>
      </c>
      <c r="U12" s="144" t="s">
        <v>88</v>
      </c>
      <c r="V12" s="147" t="s">
        <v>88</v>
      </c>
      <c r="W12" s="112" t="s">
        <v>88</v>
      </c>
      <c r="X12" s="148" t="s">
        <v>88</v>
      </c>
      <c r="Y12" s="145" t="e">
        <f t="shared" si="4"/>
        <v>#VALUE!</v>
      </c>
      <c r="Z12" s="2" t="e">
        <f t="shared" si="5"/>
        <v>#VALUE!</v>
      </c>
      <c r="AA12" s="146" t="e">
        <f t="shared" si="6"/>
        <v>#VALUE!</v>
      </c>
      <c r="AB12" s="145" t="e">
        <f t="shared" si="7"/>
        <v>#VALUE!</v>
      </c>
      <c r="AC12" s="2" t="e">
        <f t="shared" si="8"/>
        <v>#VALUE!</v>
      </c>
      <c r="AD12" s="146" t="e">
        <f t="shared" si="9"/>
        <v>#VALUE!</v>
      </c>
      <c r="AE12" s="236"/>
      <c r="AF12" s="139">
        <f>(0.5/24)*(1/365)*($AK$4/$AK$5)</f>
        <v>5.7077625570776254E-5</v>
      </c>
      <c r="AG12" s="24" t="s">
        <v>73</v>
      </c>
      <c r="AH12" s="53">
        <f>(3/24)*(1/365)*($AK$4/$AK$5)</f>
        <v>3.4246575342465754E-4</v>
      </c>
      <c r="AI12" s="24" t="s">
        <v>74</v>
      </c>
      <c r="AJ12" s="139">
        <f>(1/24)*(1/365)*($AK$4/$AK$5)</f>
        <v>1.1415525114155251E-4</v>
      </c>
      <c r="AK12" s="24" t="s">
        <v>75</v>
      </c>
      <c r="AL12" s="112" t="s">
        <v>88</v>
      </c>
      <c r="AM12" s="112" t="s">
        <v>88</v>
      </c>
      <c r="AN12" s="112" t="s">
        <v>88</v>
      </c>
      <c r="AO12" s="112" t="s">
        <v>88</v>
      </c>
      <c r="AP12" s="112" t="s">
        <v>88</v>
      </c>
      <c r="AQ12" s="112" t="s">
        <v>88</v>
      </c>
      <c r="AR12" s="112" t="s">
        <v>88</v>
      </c>
      <c r="AS12" s="112" t="s">
        <v>88</v>
      </c>
      <c r="AT12" s="112" t="s">
        <v>88</v>
      </c>
      <c r="AU12" s="112" t="s">
        <v>88</v>
      </c>
      <c r="AV12" s="112" t="s">
        <v>88</v>
      </c>
      <c r="AW12" s="112" t="s">
        <v>88</v>
      </c>
      <c r="AX12" s="112" t="s">
        <v>88</v>
      </c>
      <c r="AY12" s="112" t="s">
        <v>88</v>
      </c>
      <c r="AZ12" s="112" t="s">
        <v>88</v>
      </c>
    </row>
    <row r="13" spans="1:52" ht="51.95">
      <c r="A13" s="259"/>
      <c r="B13" s="259"/>
      <c r="C13" s="179" t="s">
        <v>89</v>
      </c>
      <c r="D13" s="183">
        <v>3582228</v>
      </c>
      <c r="E13" s="183">
        <v>1991</v>
      </c>
      <c r="F13" s="183" t="s">
        <v>143</v>
      </c>
      <c r="G13" s="183" t="s">
        <v>78</v>
      </c>
      <c r="H13" s="58">
        <f>'ABS conc calculations'!K12</f>
        <v>4.0000000000000002E-4</v>
      </c>
      <c r="I13" s="58">
        <f>'ABS conc calculations'!L12</f>
        <v>4.0000000000000002E-4</v>
      </c>
      <c r="J13" s="63">
        <f>'ABS conc calculations'!M12</f>
        <v>4.0000000000000002E-4</v>
      </c>
      <c r="K13" s="58" t="s">
        <v>144</v>
      </c>
      <c r="L13" s="238"/>
      <c r="M13" s="53">
        <f>'User Exposure'!L13</f>
        <v>4.5662100456621002E-3</v>
      </c>
      <c r="N13" s="53" t="str">
        <f>'User Exposure'!M13</f>
        <v>Assumed 1 removal job in lifetime taking 5 days lasting 8 hrs/day</v>
      </c>
      <c r="O13" s="53">
        <f>'User Exposure'!N13</f>
        <v>2.7397260273972601E-2</v>
      </c>
      <c r="P13" s="53" t="str">
        <f>'User Exposure'!O13</f>
        <v>Assumed 3 removal jobs in lifetime taking 10 days lasting 8 hrs/day</v>
      </c>
      <c r="Q13" s="53">
        <f>'User Exposure'!P13</f>
        <v>9.1324200913242004E-3</v>
      </c>
      <c r="R13" s="53" t="str">
        <f>'User Exposure'!Q13</f>
        <v>Assumed 1 removal job in lifetime taking 10 days lasting 8 hrs/day</v>
      </c>
      <c r="S13" s="2">
        <f t="shared" ref="S13:S20" si="14">H13*M13</f>
        <v>1.8264840182648401E-6</v>
      </c>
      <c r="T13" s="2">
        <f t="shared" ref="T13:T20" si="15">I13*O13</f>
        <v>1.0958904109589042E-5</v>
      </c>
      <c r="U13" s="143">
        <f t="shared" ref="U13:U20" si="16">J13*Q13</f>
        <v>3.6529680365296803E-6</v>
      </c>
      <c r="V13" s="145">
        <f t="shared" si="1"/>
        <v>2.1917808219178082E-7</v>
      </c>
      <c r="W13" s="2">
        <f t="shared" si="2"/>
        <v>1.3150684931506849E-6</v>
      </c>
      <c r="X13" s="146">
        <f t="shared" si="3"/>
        <v>4.3835616438356164E-7</v>
      </c>
      <c r="Y13" s="145">
        <f t="shared" si="4"/>
        <v>1.0958904109589041E-7</v>
      </c>
      <c r="Z13" s="2">
        <f t="shared" si="5"/>
        <v>6.5753424657534245E-7</v>
      </c>
      <c r="AA13" s="146">
        <f t="shared" si="6"/>
        <v>2.1917808219178082E-7</v>
      </c>
      <c r="AB13" s="145">
        <f t="shared" si="7"/>
        <v>3.6529680365296803E-7</v>
      </c>
      <c r="AC13" s="2">
        <f t="shared" si="8"/>
        <v>2.1917808219178086E-6</v>
      </c>
      <c r="AD13" s="146">
        <f t="shared" si="9"/>
        <v>7.3059360730593606E-7</v>
      </c>
      <c r="AE13" s="236"/>
      <c r="AF13" s="140">
        <f>(8/24)*(5/(365))*($AK$4/$AK$5)</f>
        <v>4.5662100456621002E-3</v>
      </c>
      <c r="AG13" s="24" t="s">
        <v>79</v>
      </c>
      <c r="AH13" s="141">
        <f>(8/24)*((3*10)/(365))*($AK$4/$AK$5)</f>
        <v>2.7397260273972601E-2</v>
      </c>
      <c r="AI13" s="24" t="s">
        <v>80</v>
      </c>
      <c r="AJ13" s="140">
        <f>(8/24)*(10/(365))*($AK$4/$AK$5)</f>
        <v>9.1324200913242004E-3</v>
      </c>
      <c r="AK13" s="24" t="s">
        <v>81</v>
      </c>
      <c r="AL13" s="2">
        <f t="shared" si="10"/>
        <v>1.8264840182648401E-6</v>
      </c>
      <c r="AM13" s="2">
        <f t="shared" si="11"/>
        <v>1.0958904109589042E-5</v>
      </c>
      <c r="AN13" s="2">
        <f t="shared" si="12"/>
        <v>3.6529680365296803E-6</v>
      </c>
      <c r="AO13" s="136">
        <f t="shared" si="13"/>
        <v>14235</v>
      </c>
      <c r="AP13" s="136">
        <f t="shared" si="0"/>
        <v>2372.4999999999995</v>
      </c>
      <c r="AQ13" s="136">
        <f t="shared" si="0"/>
        <v>7117.5</v>
      </c>
      <c r="AR13" s="136">
        <v>55516.5</v>
      </c>
      <c r="AS13" s="136">
        <v>9252.75</v>
      </c>
      <c r="AT13" s="136">
        <v>27758.25</v>
      </c>
      <c r="AU13" s="136">
        <v>37011</v>
      </c>
      <c r="AV13" s="136">
        <v>6168.4999999999991</v>
      </c>
      <c r="AW13" s="136">
        <v>18505.5</v>
      </c>
      <c r="AX13" s="136">
        <v>14235</v>
      </c>
      <c r="AY13" s="136">
        <v>2372.4999999999995</v>
      </c>
      <c r="AZ13" s="136">
        <v>7117.5</v>
      </c>
    </row>
    <row r="14" spans="1:52" ht="51.95">
      <c r="A14" s="259"/>
      <c r="B14" s="259"/>
      <c r="C14" s="179" t="s">
        <v>145</v>
      </c>
      <c r="D14" s="183">
        <v>758916</v>
      </c>
      <c r="E14" s="183">
        <v>2010</v>
      </c>
      <c r="F14" s="183" t="s">
        <v>71</v>
      </c>
      <c r="G14" s="183" t="s">
        <v>78</v>
      </c>
      <c r="H14" s="64">
        <f>'ABS conc calculations'!K13</f>
        <v>0.49333333333333335</v>
      </c>
      <c r="I14" s="64">
        <f>'ABS conc calculations'!L13</f>
        <v>0.49333333333333335</v>
      </c>
      <c r="J14" s="65">
        <f>'ABS conc calculations'!M13</f>
        <v>0.49333333333333335</v>
      </c>
      <c r="K14" s="58" t="s">
        <v>144</v>
      </c>
      <c r="L14" s="238"/>
      <c r="M14" s="53">
        <f>'User Exposure'!L14</f>
        <v>5.7077625570776254E-5</v>
      </c>
      <c r="N14" s="53" t="str">
        <f>'User Exposure'!M14</f>
        <v>Assumed 1 repair/year, taking 1 day, lasting 30 min/day</v>
      </c>
      <c r="O14" s="53">
        <f>'User Exposure'!N14</f>
        <v>3.4246575342465754E-4</v>
      </c>
      <c r="P14" s="53" t="str">
        <f>'User Exposure'!O14</f>
        <v>Assumed 1 repair/year, taking 1 day, lasting 3 hr/day</v>
      </c>
      <c r="Q14" s="53">
        <f>'User Exposure'!P14</f>
        <v>1.1415525114155251E-4</v>
      </c>
      <c r="R14" s="53" t="str">
        <f>'User Exposure'!Q14</f>
        <v>Assumed 1 repair/year, taking 1 day, lasting 1 hr/day</v>
      </c>
      <c r="S14" s="2">
        <f t="shared" si="14"/>
        <v>2.8158295281582951E-5</v>
      </c>
      <c r="T14" s="2">
        <f t="shared" si="15"/>
        <v>1.6894977168949773E-4</v>
      </c>
      <c r="U14" s="143">
        <f t="shared" si="16"/>
        <v>5.6316590563165903E-5</v>
      </c>
      <c r="V14" s="145">
        <f t="shared" si="1"/>
        <v>3.378995433789954E-6</v>
      </c>
      <c r="W14" s="2">
        <f t="shared" si="2"/>
        <v>2.0273972602739727E-5</v>
      </c>
      <c r="X14" s="146">
        <f t="shared" si="3"/>
        <v>6.7579908675799079E-6</v>
      </c>
      <c r="Y14" s="145">
        <f t="shared" si="4"/>
        <v>1.689497716894977E-6</v>
      </c>
      <c r="Z14" s="2">
        <f t="shared" si="5"/>
        <v>1.0136986301369864E-5</v>
      </c>
      <c r="AA14" s="146">
        <f t="shared" si="6"/>
        <v>3.378995433789954E-6</v>
      </c>
      <c r="AB14" s="145">
        <f t="shared" si="7"/>
        <v>5.6316590563165908E-6</v>
      </c>
      <c r="AC14" s="2">
        <f t="shared" si="8"/>
        <v>3.378995433789955E-5</v>
      </c>
      <c r="AD14" s="146">
        <f t="shared" si="9"/>
        <v>1.1263318112633182E-5</v>
      </c>
      <c r="AE14" s="236"/>
      <c r="AF14" s="139">
        <f>(0.5/24)*(1/365)*($AK$4/$AK$5)</f>
        <v>5.7077625570776254E-5</v>
      </c>
      <c r="AG14" s="24" t="s">
        <v>73</v>
      </c>
      <c r="AH14" s="53">
        <f>(3/24)*(1/365)*($AK$4/$AK$5)</f>
        <v>3.4246575342465754E-4</v>
      </c>
      <c r="AI14" s="24" t="s">
        <v>74</v>
      </c>
      <c r="AJ14" s="139">
        <f>(1/24)*(1/365)*($AK$4/$AK$5)</f>
        <v>1.1415525114155251E-4</v>
      </c>
      <c r="AK14" s="24" t="s">
        <v>75</v>
      </c>
      <c r="AL14" s="2">
        <f t="shared" si="10"/>
        <v>2.8158295281582951E-5</v>
      </c>
      <c r="AM14" s="2">
        <f t="shared" si="11"/>
        <v>1.6894977168949773E-4</v>
      </c>
      <c r="AN14" s="2">
        <f t="shared" si="12"/>
        <v>5.6316590563165903E-5</v>
      </c>
      <c r="AO14" s="136">
        <f t="shared" si="13"/>
        <v>923.35135135135135</v>
      </c>
      <c r="AP14" s="136">
        <f t="shared" si="0"/>
        <v>153.89189189189187</v>
      </c>
      <c r="AQ14" s="136">
        <f t="shared" si="0"/>
        <v>461.67567567567568</v>
      </c>
      <c r="AR14" s="136">
        <v>3601.0702702702706</v>
      </c>
      <c r="AS14" s="136">
        <v>600.17837837837828</v>
      </c>
      <c r="AT14" s="136">
        <v>1800.5351351351353</v>
      </c>
      <c r="AU14" s="136">
        <v>2400.7135135135131</v>
      </c>
      <c r="AV14" s="136">
        <v>400.11891891891889</v>
      </c>
      <c r="AW14" s="136">
        <v>1200.3567567567566</v>
      </c>
      <c r="AX14" s="136">
        <v>923.35135135135135</v>
      </c>
      <c r="AY14" s="136">
        <v>153.89189189189187</v>
      </c>
      <c r="AZ14" s="136">
        <v>461.67567567567568</v>
      </c>
    </row>
    <row r="15" spans="1:52" ht="51.95">
      <c r="A15" s="259"/>
      <c r="B15" s="259"/>
      <c r="C15" s="179" t="s">
        <v>146</v>
      </c>
      <c r="D15" s="183">
        <v>758916</v>
      </c>
      <c r="E15" s="183">
        <v>2010</v>
      </c>
      <c r="F15" s="183" t="s">
        <v>71</v>
      </c>
      <c r="G15" s="183" t="s">
        <v>78</v>
      </c>
      <c r="H15" s="58">
        <f>'ABS conc calculations'!K14</f>
        <v>0.45499999999999996</v>
      </c>
      <c r="I15" s="64">
        <f>'ABS conc calculations'!L14</f>
        <v>1.5433333333333332</v>
      </c>
      <c r="J15" s="65">
        <f>'ABS conc calculations'!M14</f>
        <v>0.99916666666666654</v>
      </c>
      <c r="K15" s="58" t="s">
        <v>144</v>
      </c>
      <c r="L15" s="238"/>
      <c r="M15" s="53">
        <f>'User Exposure'!L15</f>
        <v>4.5662100456621002E-3</v>
      </c>
      <c r="N15" s="53" t="str">
        <f>'User Exposure'!M15</f>
        <v>Assumed 1 removal job in lifetime taking 5 days lasting 8 hrs/day</v>
      </c>
      <c r="O15" s="53">
        <f>'User Exposure'!N15</f>
        <v>2.7397260273972601E-2</v>
      </c>
      <c r="P15" s="53" t="str">
        <f>'User Exposure'!O15</f>
        <v>Assumed 3 removal jobs in lifetime taking 10 days lasting 8 hrs/day</v>
      </c>
      <c r="Q15" s="53">
        <f>'User Exposure'!P15</f>
        <v>9.1324200913242004E-3</v>
      </c>
      <c r="R15" s="53" t="str">
        <f>'User Exposure'!Q15</f>
        <v>Assumed 1 removal job in lifetime taking 10 days lasting 8 hrs/day</v>
      </c>
      <c r="S15" s="2">
        <f t="shared" si="14"/>
        <v>2.0776255707762553E-3</v>
      </c>
      <c r="T15" s="2">
        <f t="shared" si="15"/>
        <v>4.2283105022831044E-2</v>
      </c>
      <c r="U15" s="143">
        <f t="shared" si="16"/>
        <v>9.1248097412480952E-3</v>
      </c>
      <c r="V15" s="145">
        <f t="shared" si="1"/>
        <v>2.4931506849315061E-4</v>
      </c>
      <c r="W15" s="2">
        <f t="shared" si="2"/>
        <v>5.0739726027397248E-3</v>
      </c>
      <c r="X15" s="146">
        <f t="shared" si="3"/>
        <v>1.0949771689497713E-3</v>
      </c>
      <c r="Y15" s="145">
        <f t="shared" si="4"/>
        <v>1.2465753424657531E-4</v>
      </c>
      <c r="Z15" s="2">
        <f t="shared" si="5"/>
        <v>2.5369863013698624E-3</v>
      </c>
      <c r="AA15" s="146">
        <f t="shared" si="6"/>
        <v>5.4748858447488565E-4</v>
      </c>
      <c r="AB15" s="145">
        <f t="shared" si="7"/>
        <v>4.1552511415525109E-4</v>
      </c>
      <c r="AC15" s="2">
        <f t="shared" si="8"/>
        <v>8.4566210045662095E-3</v>
      </c>
      <c r="AD15" s="146">
        <f t="shared" si="9"/>
        <v>1.8249619482496192E-3</v>
      </c>
      <c r="AE15" s="236"/>
      <c r="AF15" s="140">
        <f>(8/24)*(5/(365))*($AK$4/$AK$5)</f>
        <v>4.5662100456621002E-3</v>
      </c>
      <c r="AG15" s="24" t="s">
        <v>79</v>
      </c>
      <c r="AH15" s="141">
        <f>(8/24)*((3*10)/(365))*($AK$4/$AK$5)</f>
        <v>2.7397260273972601E-2</v>
      </c>
      <c r="AI15" s="24" t="s">
        <v>80</v>
      </c>
      <c r="AJ15" s="140">
        <f>(8/24)*(10/(365))*($AK$4/$AK$5)</f>
        <v>9.1324200913242004E-3</v>
      </c>
      <c r="AK15" s="24" t="s">
        <v>81</v>
      </c>
      <c r="AL15" s="2">
        <f t="shared" si="10"/>
        <v>2.0776255707762553E-3</v>
      </c>
      <c r="AM15" s="2">
        <f t="shared" si="11"/>
        <v>4.2283105022831044E-2</v>
      </c>
      <c r="AN15" s="2">
        <f t="shared" si="12"/>
        <v>9.1248097412480952E-3</v>
      </c>
      <c r="AO15" s="136">
        <f t="shared" si="13"/>
        <v>12.514285714285716</v>
      </c>
      <c r="AP15" s="136">
        <f t="shared" si="0"/>
        <v>0.61490280777537798</v>
      </c>
      <c r="AQ15" s="136">
        <f t="shared" si="0"/>
        <v>2.8493744787322774</v>
      </c>
      <c r="AR15" s="136">
        <v>48.805714285714295</v>
      </c>
      <c r="AS15" s="136">
        <v>2.3981209503239742</v>
      </c>
      <c r="AT15" s="136">
        <v>11.112560467055882</v>
      </c>
      <c r="AU15" s="136">
        <v>32.537142857142861</v>
      </c>
      <c r="AV15" s="136">
        <v>1.5987473002159829</v>
      </c>
      <c r="AW15" s="136">
        <v>7.4083736447039206</v>
      </c>
      <c r="AX15" s="136">
        <v>12.514285714285716</v>
      </c>
      <c r="AY15" s="136">
        <v>0.61490280777537798</v>
      </c>
      <c r="AZ15" s="136">
        <v>2.8493744787322774</v>
      </c>
    </row>
    <row r="16" spans="1:52" ht="51.95">
      <c r="A16" s="259"/>
      <c r="B16" s="230" t="s">
        <v>92</v>
      </c>
      <c r="C16" s="12" t="s">
        <v>93</v>
      </c>
      <c r="D16" s="183">
        <v>3615573</v>
      </c>
      <c r="E16" s="183">
        <v>1979</v>
      </c>
      <c r="F16" s="183" t="s">
        <v>77</v>
      </c>
      <c r="G16" s="183" t="s">
        <v>78</v>
      </c>
      <c r="H16" s="59">
        <f>'ABS conc calculations'!K17</f>
        <v>1.9500000000000002</v>
      </c>
      <c r="I16" s="59">
        <f>'ABS conc calculations'!L17</f>
        <v>9.5500000000000007</v>
      </c>
      <c r="J16" s="59">
        <f>'ABS conc calculations'!M17</f>
        <v>5</v>
      </c>
      <c r="K16" s="58" t="s">
        <v>144</v>
      </c>
      <c r="L16" s="238"/>
      <c r="M16" s="53">
        <f>'User Exposure'!L16</f>
        <v>5.7077625570776254E-5</v>
      </c>
      <c r="N16" s="53" t="str">
        <f>'User Exposure'!M16</f>
        <v>Assumed 1 repair/year, taking 1 day, lasting 30 min/day</v>
      </c>
      <c r="O16" s="53">
        <f>'User Exposure'!N16</f>
        <v>3.4246575342465754E-4</v>
      </c>
      <c r="P16" s="53" t="str">
        <f>'User Exposure'!O16</f>
        <v>Assumed 1 repair/year, taking 1 day, lasting 3 hr/day</v>
      </c>
      <c r="Q16" s="53">
        <f>'User Exposure'!P16</f>
        <v>1.1415525114155251E-4</v>
      </c>
      <c r="R16" s="53" t="str">
        <f>'User Exposure'!Q16</f>
        <v>Assumed 1 repair/year, taking 1 day, lasting 1 hr/day</v>
      </c>
      <c r="S16" s="2">
        <f t="shared" si="14"/>
        <v>1.1130136986301371E-4</v>
      </c>
      <c r="T16" s="2">
        <f t="shared" si="15"/>
        <v>3.2705479452054798E-3</v>
      </c>
      <c r="U16" s="143">
        <f t="shared" si="16"/>
        <v>5.7077625570776253E-4</v>
      </c>
      <c r="V16" s="145">
        <f t="shared" si="1"/>
        <v>1.3356164383561644E-5</v>
      </c>
      <c r="W16" s="2">
        <f t="shared" si="2"/>
        <v>3.9246575342465756E-4</v>
      </c>
      <c r="X16" s="146">
        <f t="shared" si="3"/>
        <v>6.8493150684931502E-5</v>
      </c>
      <c r="Y16" s="145">
        <f t="shared" si="4"/>
        <v>6.678082191780822E-6</v>
      </c>
      <c r="Z16" s="2">
        <f t="shared" si="5"/>
        <v>1.9623287671232878E-4</v>
      </c>
      <c r="AA16" s="146">
        <f t="shared" si="6"/>
        <v>3.4246575342465751E-5</v>
      </c>
      <c r="AB16" s="145">
        <f t="shared" si="7"/>
        <v>2.2260273972602743E-5</v>
      </c>
      <c r="AC16" s="2">
        <f t="shared" si="8"/>
        <v>6.5410958904109601E-4</v>
      </c>
      <c r="AD16" s="146">
        <f t="shared" si="9"/>
        <v>1.1415525114155251E-4</v>
      </c>
      <c r="AE16" s="236"/>
      <c r="AF16" s="139">
        <f>(0.5/24)*(1/365)*($AK$4/$AK$5)</f>
        <v>5.7077625570776254E-5</v>
      </c>
      <c r="AG16" s="24" t="s">
        <v>73</v>
      </c>
      <c r="AH16" s="53">
        <f>(3/24)*(1/365)*($AK$4/$AK$5)</f>
        <v>3.4246575342465754E-4</v>
      </c>
      <c r="AI16" s="24" t="s">
        <v>74</v>
      </c>
      <c r="AJ16" s="139">
        <f>(1/24)*(1/365)*($AK$4/$AK$5)</f>
        <v>1.1415525114155251E-4</v>
      </c>
      <c r="AK16" s="24" t="s">
        <v>75</v>
      </c>
      <c r="AL16" s="2">
        <f t="shared" si="10"/>
        <v>1.1130136986301371E-4</v>
      </c>
      <c r="AM16" s="2">
        <f t="shared" si="11"/>
        <v>3.2705479452054798E-3</v>
      </c>
      <c r="AN16" s="2">
        <f t="shared" si="12"/>
        <v>5.7077625570776253E-4</v>
      </c>
      <c r="AO16" s="136">
        <f t="shared" si="13"/>
        <v>233.59999999999997</v>
      </c>
      <c r="AP16" s="136">
        <f t="shared" si="0"/>
        <v>7.9497382198952868</v>
      </c>
      <c r="AQ16" s="136">
        <f t="shared" si="0"/>
        <v>45.552</v>
      </c>
      <c r="AR16" s="136">
        <v>911.04</v>
      </c>
      <c r="AS16" s="136">
        <v>31.003979057591618</v>
      </c>
      <c r="AT16" s="136">
        <v>177.65280000000001</v>
      </c>
      <c r="AU16" s="136">
        <v>607.36</v>
      </c>
      <c r="AV16" s="136">
        <v>20.669319371727742</v>
      </c>
      <c r="AW16" s="136">
        <v>118.43519999999999</v>
      </c>
      <c r="AX16" s="136">
        <v>233.59999999999997</v>
      </c>
      <c r="AY16" s="136">
        <v>7.9497382198952868</v>
      </c>
      <c r="AZ16" s="136">
        <v>45.552</v>
      </c>
    </row>
    <row r="17" spans="1:52" ht="51.95">
      <c r="A17" s="259"/>
      <c r="B17" s="231"/>
      <c r="C17" s="1" t="s">
        <v>94</v>
      </c>
      <c r="D17" s="183">
        <v>3531298</v>
      </c>
      <c r="E17" s="183">
        <v>2004</v>
      </c>
      <c r="F17" s="183" t="s">
        <v>95</v>
      </c>
      <c r="G17" s="183" t="s">
        <v>78</v>
      </c>
      <c r="H17" s="60">
        <f>'ABS conc calculations'!K18</f>
        <v>3.0000000000000001E-3</v>
      </c>
      <c r="I17" s="56">
        <f>'ABS conc calculations'!L18</f>
        <v>8.0000000000000002E-3</v>
      </c>
      <c r="J17" s="60">
        <f>'ABS conc calculations'!M18</f>
        <v>3.0000000000000001E-3</v>
      </c>
      <c r="K17" s="58" t="s">
        <v>144</v>
      </c>
      <c r="L17" s="238"/>
      <c r="M17" s="53">
        <f>'User Exposure'!L17</f>
        <v>5.7077625570776254E-5</v>
      </c>
      <c r="N17" s="53" t="str">
        <f>'User Exposure'!M17</f>
        <v>Assumed 1 repair/year, taking 1 day, lasting 30 min/day</v>
      </c>
      <c r="O17" s="53">
        <f>'User Exposure'!N17</f>
        <v>3.4246575342465754E-4</v>
      </c>
      <c r="P17" s="53" t="str">
        <f>'User Exposure'!O17</f>
        <v>Assumed 1 repair/year, taking 1 day, lasting 3 hr/day</v>
      </c>
      <c r="Q17" s="53">
        <f>'User Exposure'!P17</f>
        <v>1.1415525114155251E-4</v>
      </c>
      <c r="R17" s="53" t="str">
        <f>'User Exposure'!Q17</f>
        <v>Assumed 1 repair/year, taking 1 day, lasting 1 hr/day</v>
      </c>
      <c r="S17" s="2">
        <f t="shared" si="14"/>
        <v>1.7123287671232878E-7</v>
      </c>
      <c r="T17" s="2">
        <f t="shared" si="15"/>
        <v>2.7397260273972604E-6</v>
      </c>
      <c r="U17" s="143">
        <f t="shared" si="16"/>
        <v>3.4246575342465755E-7</v>
      </c>
      <c r="V17" s="145">
        <f t="shared" si="1"/>
        <v>2.0547945205479452E-8</v>
      </c>
      <c r="W17" s="2">
        <f t="shared" si="2"/>
        <v>3.2876712328767123E-7</v>
      </c>
      <c r="X17" s="146">
        <f t="shared" si="3"/>
        <v>4.1095890410958903E-8</v>
      </c>
      <c r="Y17" s="145">
        <f t="shared" si="4"/>
        <v>1.0273972602739726E-8</v>
      </c>
      <c r="Z17" s="2">
        <f t="shared" si="5"/>
        <v>1.6438356164383561E-7</v>
      </c>
      <c r="AA17" s="146">
        <f t="shared" si="6"/>
        <v>2.0547945205479452E-8</v>
      </c>
      <c r="AB17" s="145">
        <f t="shared" si="7"/>
        <v>3.4246575342465759E-8</v>
      </c>
      <c r="AC17" s="2">
        <f t="shared" si="8"/>
        <v>5.4794520547945215E-7</v>
      </c>
      <c r="AD17" s="146">
        <f t="shared" si="9"/>
        <v>6.8493150684931519E-8</v>
      </c>
      <c r="AE17" s="236"/>
      <c r="AF17" s="139">
        <f>(0.5/24)*(1/365)*($AK$4/$AK$5)</f>
        <v>5.7077625570776254E-5</v>
      </c>
      <c r="AG17" s="24" t="s">
        <v>73</v>
      </c>
      <c r="AH17" s="53">
        <f>(3/24)*(1/365)*($AK$4/$AK$5)</f>
        <v>3.4246575342465754E-4</v>
      </c>
      <c r="AI17" s="24" t="s">
        <v>74</v>
      </c>
      <c r="AJ17" s="139">
        <f>(1/24)*(1/365)*($AK$4/$AK$5)</f>
        <v>1.1415525114155251E-4</v>
      </c>
      <c r="AK17" s="24" t="s">
        <v>75</v>
      </c>
      <c r="AL17" s="2">
        <f t="shared" si="10"/>
        <v>1.7123287671232878E-7</v>
      </c>
      <c r="AM17" s="2">
        <f t="shared" si="11"/>
        <v>2.7397260273972604E-6</v>
      </c>
      <c r="AN17" s="2">
        <f t="shared" si="12"/>
        <v>3.4246575342465755E-7</v>
      </c>
      <c r="AO17" s="136">
        <f t="shared" si="13"/>
        <v>151839.99999999997</v>
      </c>
      <c r="AP17" s="136">
        <f t="shared" si="0"/>
        <v>9489.9999999999982</v>
      </c>
      <c r="AQ17" s="136">
        <f t="shared" si="0"/>
        <v>75919.999999999985</v>
      </c>
      <c r="AR17" s="136">
        <v>592176</v>
      </c>
      <c r="AS17" s="136">
        <v>37011</v>
      </c>
      <c r="AT17" s="136">
        <v>296088</v>
      </c>
      <c r="AU17" s="136">
        <v>394783.99999999994</v>
      </c>
      <c r="AV17" s="136">
        <v>24673.999999999996</v>
      </c>
      <c r="AW17" s="136">
        <v>197391.99999999997</v>
      </c>
      <c r="AX17" s="136">
        <v>151839.99999999997</v>
      </c>
      <c r="AY17" s="136">
        <v>9489.9999999999982</v>
      </c>
      <c r="AZ17" s="136">
        <v>75919.999999999985</v>
      </c>
    </row>
    <row r="18" spans="1:52" ht="51.95">
      <c r="A18" s="259"/>
      <c r="B18" s="231"/>
      <c r="C18" s="12" t="s">
        <v>96</v>
      </c>
      <c r="D18" s="183">
        <v>2604770</v>
      </c>
      <c r="E18" s="183">
        <v>2000</v>
      </c>
      <c r="F18" s="183" t="s">
        <v>77</v>
      </c>
      <c r="G18" s="183" t="s">
        <v>78</v>
      </c>
      <c r="H18" s="60">
        <f>'ABS conc calculations'!K19</f>
        <v>5.0000000000000001E-3</v>
      </c>
      <c r="I18" s="56">
        <f>'ABS conc calculations'!L19</f>
        <v>0.01</v>
      </c>
      <c r="J18" s="60">
        <f>'ABS conc calculations'!M19</f>
        <v>5.0000000000000001E-3</v>
      </c>
      <c r="K18" s="58" t="s">
        <v>144</v>
      </c>
      <c r="L18" s="238"/>
      <c r="M18" s="53">
        <f>'User Exposure'!L18</f>
        <v>4.5662100456621002E-3</v>
      </c>
      <c r="N18" s="53" t="str">
        <f>'User Exposure'!M18</f>
        <v>Assumed 1 removal job in lifetime taking 5 days lasting 8 hrs/day</v>
      </c>
      <c r="O18" s="53">
        <f>'User Exposure'!N18</f>
        <v>2.7397260273972601E-2</v>
      </c>
      <c r="P18" s="53" t="str">
        <f>'User Exposure'!O18</f>
        <v>Assumed 3 removal jobs in lifetime taking 10 days lasting 8 hrs/day</v>
      </c>
      <c r="Q18" s="53">
        <f>'User Exposure'!P18</f>
        <v>9.1324200913242004E-3</v>
      </c>
      <c r="R18" s="53" t="str">
        <f>'User Exposure'!Q18</f>
        <v>Assumed 1 removal job in lifetime taking 10 days lasting 8 hrs/day</v>
      </c>
      <c r="S18" s="2">
        <f t="shared" si="14"/>
        <v>2.2831050228310503E-5</v>
      </c>
      <c r="T18" s="2">
        <f t="shared" si="15"/>
        <v>2.7397260273972601E-4</v>
      </c>
      <c r="U18" s="143">
        <f t="shared" si="16"/>
        <v>4.5662100456621006E-5</v>
      </c>
      <c r="V18" s="145">
        <f t="shared" si="1"/>
        <v>2.7397260273972604E-6</v>
      </c>
      <c r="W18" s="2">
        <f t="shared" si="2"/>
        <v>3.287671232876712E-5</v>
      </c>
      <c r="X18" s="146">
        <f t="shared" si="3"/>
        <v>5.4794520547945209E-6</v>
      </c>
      <c r="Y18" s="145">
        <f t="shared" si="4"/>
        <v>1.3698630136986302E-6</v>
      </c>
      <c r="Z18" s="2">
        <f t="shared" si="5"/>
        <v>1.643835616438356E-5</v>
      </c>
      <c r="AA18" s="146">
        <f t="shared" si="6"/>
        <v>2.7397260273972604E-6</v>
      </c>
      <c r="AB18" s="145">
        <f t="shared" si="7"/>
        <v>4.5662100456621006E-6</v>
      </c>
      <c r="AC18" s="2">
        <f t="shared" si="8"/>
        <v>5.4794520547945207E-5</v>
      </c>
      <c r="AD18" s="146">
        <f t="shared" si="9"/>
        <v>9.1324200913242012E-6</v>
      </c>
      <c r="AE18" s="236"/>
      <c r="AF18" s="140">
        <f>(8/24)*(5/(365))*($AK$4/$AK$5)</f>
        <v>4.5662100456621002E-3</v>
      </c>
      <c r="AG18" s="24" t="s">
        <v>79</v>
      </c>
      <c r="AH18" s="141">
        <f>(8/24)*((3*10)/(365))*($AK$4/$AK$5)</f>
        <v>2.7397260273972601E-2</v>
      </c>
      <c r="AI18" s="24" t="s">
        <v>80</v>
      </c>
      <c r="AJ18" s="140">
        <f>(8/24)*(10/(365))*($AK$4/$AK$5)</f>
        <v>9.1324200913242004E-3</v>
      </c>
      <c r="AK18" s="24" t="s">
        <v>81</v>
      </c>
      <c r="AL18" s="2">
        <f t="shared" si="10"/>
        <v>2.2831050228310503E-5</v>
      </c>
      <c r="AM18" s="2">
        <f t="shared" si="11"/>
        <v>2.7397260273972601E-4</v>
      </c>
      <c r="AN18" s="2">
        <f t="shared" si="12"/>
        <v>4.5662100456621006E-5</v>
      </c>
      <c r="AO18" s="136">
        <f t="shared" si="13"/>
        <v>1138.8</v>
      </c>
      <c r="AP18" s="136">
        <f t="shared" si="0"/>
        <v>94.9</v>
      </c>
      <c r="AQ18" s="136">
        <f t="shared" si="0"/>
        <v>569.4</v>
      </c>
      <c r="AR18" s="136">
        <v>4441.3200000000006</v>
      </c>
      <c r="AS18" s="136">
        <v>370.11</v>
      </c>
      <c r="AT18" s="136">
        <v>2220.6600000000003</v>
      </c>
      <c r="AU18" s="136">
        <v>2960.8799999999997</v>
      </c>
      <c r="AV18" s="136">
        <v>246.74</v>
      </c>
      <c r="AW18" s="136">
        <v>1480.4399999999998</v>
      </c>
      <c r="AX18" s="136">
        <v>1138.8</v>
      </c>
      <c r="AY18" s="136">
        <v>94.9</v>
      </c>
      <c r="AZ18" s="136">
        <v>569.4</v>
      </c>
    </row>
    <row r="19" spans="1:52" ht="51.95">
      <c r="A19" s="259"/>
      <c r="B19" s="235"/>
      <c r="C19" s="12" t="s">
        <v>97</v>
      </c>
      <c r="D19" s="183">
        <v>2604770</v>
      </c>
      <c r="E19" s="183">
        <v>2000</v>
      </c>
      <c r="F19" s="183" t="s">
        <v>77</v>
      </c>
      <c r="G19" s="183" t="s">
        <v>78</v>
      </c>
      <c r="H19" s="60">
        <f>'ABS conc calculations'!K20</f>
        <v>5.0000000000000001E-3</v>
      </c>
      <c r="I19" s="56">
        <f>'ABS conc calculations'!L20</f>
        <v>0.01</v>
      </c>
      <c r="J19" s="56">
        <f>'ABS conc calculations'!M20</f>
        <v>5.0000000000000001E-3</v>
      </c>
      <c r="K19" s="58" t="s">
        <v>144</v>
      </c>
      <c r="L19" s="238"/>
      <c r="M19" s="53">
        <f>'User Exposure'!L19</f>
        <v>4.5662100456621002E-3</v>
      </c>
      <c r="N19" s="53" t="str">
        <f>'User Exposure'!M19</f>
        <v>Assumed 1 removal job in lifetime taking 5 days lasting 8 hrs/day</v>
      </c>
      <c r="O19" s="53">
        <f>'User Exposure'!N19</f>
        <v>2.7397260273972601E-2</v>
      </c>
      <c r="P19" s="53" t="str">
        <f>'User Exposure'!O19</f>
        <v>Assumed 3 removal jobs in lifetime taking 10 days lasting 8 hrs/day</v>
      </c>
      <c r="Q19" s="53">
        <f>'User Exposure'!P19</f>
        <v>9.1324200913242004E-3</v>
      </c>
      <c r="R19" s="53" t="str">
        <f>'User Exposure'!Q19</f>
        <v>Assumed 1 removal job in lifetime taking 10 days lasting 8 hrs/day</v>
      </c>
      <c r="S19" s="2">
        <f t="shared" si="14"/>
        <v>2.2831050228310503E-5</v>
      </c>
      <c r="T19" s="2">
        <f t="shared" si="15"/>
        <v>2.7397260273972601E-4</v>
      </c>
      <c r="U19" s="143">
        <f t="shared" si="16"/>
        <v>4.5662100456621006E-5</v>
      </c>
      <c r="V19" s="145">
        <f t="shared" si="1"/>
        <v>2.7397260273972604E-6</v>
      </c>
      <c r="W19" s="2">
        <f t="shared" si="2"/>
        <v>3.287671232876712E-5</v>
      </c>
      <c r="X19" s="146">
        <f t="shared" si="3"/>
        <v>5.4794520547945209E-6</v>
      </c>
      <c r="Y19" s="145">
        <f t="shared" si="4"/>
        <v>1.3698630136986302E-6</v>
      </c>
      <c r="Z19" s="2">
        <f t="shared" si="5"/>
        <v>1.643835616438356E-5</v>
      </c>
      <c r="AA19" s="146">
        <f t="shared" si="6"/>
        <v>2.7397260273972604E-6</v>
      </c>
      <c r="AB19" s="145">
        <f t="shared" si="7"/>
        <v>4.5662100456621006E-6</v>
      </c>
      <c r="AC19" s="2">
        <f t="shared" si="8"/>
        <v>5.4794520547945207E-5</v>
      </c>
      <c r="AD19" s="146">
        <f t="shared" si="9"/>
        <v>9.1324200913242012E-6</v>
      </c>
      <c r="AE19" s="236"/>
      <c r="AF19" s="140">
        <f>(8/24)*(5/(365))*($AK$4/$AK$5)</f>
        <v>4.5662100456621002E-3</v>
      </c>
      <c r="AG19" s="24" t="s">
        <v>79</v>
      </c>
      <c r="AH19" s="141">
        <f>(8/24)*((3*10)/(365))*($AK$4/$AK$5)</f>
        <v>2.7397260273972601E-2</v>
      </c>
      <c r="AI19" s="24" t="s">
        <v>80</v>
      </c>
      <c r="AJ19" s="140">
        <f>(8/24)*(10/(365))*($AK$4/$AK$5)</f>
        <v>9.1324200913242004E-3</v>
      </c>
      <c r="AK19" s="24" t="s">
        <v>81</v>
      </c>
      <c r="AL19" s="2">
        <f t="shared" si="10"/>
        <v>2.2831050228310503E-5</v>
      </c>
      <c r="AM19" s="2">
        <f t="shared" si="11"/>
        <v>2.7397260273972601E-4</v>
      </c>
      <c r="AN19" s="2">
        <f t="shared" si="12"/>
        <v>4.5662100456621006E-5</v>
      </c>
      <c r="AO19" s="136">
        <f t="shared" si="13"/>
        <v>1138.8</v>
      </c>
      <c r="AP19" s="136">
        <f t="shared" si="0"/>
        <v>94.9</v>
      </c>
      <c r="AQ19" s="136">
        <f t="shared" si="0"/>
        <v>569.4</v>
      </c>
      <c r="AR19" s="136">
        <v>4441.3200000000006</v>
      </c>
      <c r="AS19" s="136">
        <v>370.11</v>
      </c>
      <c r="AT19" s="136">
        <v>2220.6600000000003</v>
      </c>
      <c r="AU19" s="136">
        <v>2960.8799999999997</v>
      </c>
      <c r="AV19" s="136">
        <v>246.74</v>
      </c>
      <c r="AW19" s="136">
        <v>1480.4399999999998</v>
      </c>
      <c r="AX19" s="136">
        <v>1138.8</v>
      </c>
      <c r="AY19" s="136">
        <v>94.9</v>
      </c>
      <c r="AZ19" s="136">
        <v>569.4</v>
      </c>
    </row>
    <row r="20" spans="1:52" ht="130.5" thickBot="1">
      <c r="A20" s="179" t="s">
        <v>98</v>
      </c>
      <c r="B20" s="12" t="s">
        <v>99</v>
      </c>
      <c r="C20" s="179" t="s">
        <v>100</v>
      </c>
      <c r="D20" s="27">
        <v>3079914</v>
      </c>
      <c r="E20" s="27">
        <v>2005</v>
      </c>
      <c r="F20" s="27" t="s">
        <v>101</v>
      </c>
      <c r="G20" s="27" t="s">
        <v>78</v>
      </c>
      <c r="H20" s="60">
        <f>'ABS conc calculations'!K23</f>
        <v>0.02</v>
      </c>
      <c r="I20" s="60">
        <f>'ABS conc calculations'!L23</f>
        <v>8.8399999999999992E-2</v>
      </c>
      <c r="J20" s="60">
        <f>'ABS conc calculations'!M23</f>
        <v>4.8580952380952384E-2</v>
      </c>
      <c r="K20" s="58" t="s">
        <v>140</v>
      </c>
      <c r="L20" s="237"/>
      <c r="M20" s="53">
        <f>'User Exposure'!L20</f>
        <v>1.9148622772131385E-4</v>
      </c>
      <c r="N20" s="53" t="str">
        <f>'User Exposure'!M20</f>
        <v>Assumed BBQ mittens used more than other hobbies. People grill on average 1 hr/day, 1 day per week (52 days per year), using an ACM mitt for 2 years over their lifetime</v>
      </c>
      <c r="O20" s="53">
        <f>'User Exposure'!N20</f>
        <v>9.5743113860656927E-4</v>
      </c>
      <c r="P20" s="53" t="str">
        <f>'User Exposure'!O20</f>
        <v>Assumed BBQ mittens used more than other hobbies. People grill on average 1 hr/day, 1 day per week (52 days per year), using an ACM mitt for 10 years over their lifetime</v>
      </c>
      <c r="Q20" s="53">
        <f>'User Exposure'!P20</f>
        <v>4.7871556930328464E-4</v>
      </c>
      <c r="R20" s="53" t="str">
        <f>'User Exposure'!Q20</f>
        <v>Assumed BBQ mittens used more than other hobbies. People grill on average 1 hr/day, 1 day per week (52 days per year), using an ACM mitt for 5 years over their lifetime</v>
      </c>
      <c r="S20" s="2">
        <f t="shared" si="14"/>
        <v>3.8297245544262768E-6</v>
      </c>
      <c r="T20" s="2">
        <f t="shared" si="15"/>
        <v>8.4636912652820716E-5</v>
      </c>
      <c r="U20" s="143">
        <f t="shared" si="16"/>
        <v>2.3256458276343383E-5</v>
      </c>
      <c r="V20" s="149">
        <f t="shared" si="1"/>
        <v>4.595669465311532E-7</v>
      </c>
      <c r="W20" s="150">
        <f t="shared" si="2"/>
        <v>1.0156429518338486E-5</v>
      </c>
      <c r="X20" s="151">
        <f t="shared" si="3"/>
        <v>2.7907749931612059E-6</v>
      </c>
      <c r="Y20" s="149">
        <f t="shared" si="4"/>
        <v>2.297834732655766E-7</v>
      </c>
      <c r="Z20" s="150">
        <f t="shared" si="5"/>
        <v>5.0782147591692429E-6</v>
      </c>
      <c r="AA20" s="151">
        <f t="shared" si="6"/>
        <v>1.3953874965806029E-6</v>
      </c>
      <c r="AB20" s="149">
        <f t="shared" si="7"/>
        <v>7.6594491088525543E-7</v>
      </c>
      <c r="AC20" s="150">
        <f t="shared" si="8"/>
        <v>1.6927382530564142E-5</v>
      </c>
      <c r="AD20" s="151">
        <f t="shared" si="9"/>
        <v>4.6512916552686769E-6</v>
      </c>
      <c r="AE20" s="237"/>
      <c r="AF20" s="161">
        <f>(1/24)*(52/365)*(2/62)*($AK$4/$AK$5)</f>
        <v>1.9148622772131385E-4</v>
      </c>
      <c r="AG20" s="182" t="s">
        <v>102</v>
      </c>
      <c r="AH20" s="75">
        <f>(1/24)*(52/365)*(10/20)*($AK$4/$AK$5)</f>
        <v>2.968036529680365E-3</v>
      </c>
      <c r="AI20" s="182" t="s">
        <v>103</v>
      </c>
      <c r="AJ20" s="75">
        <f>(1/24)*(52/365)*(5/20)*($AK$4/$AK$5)</f>
        <v>1.4840182648401825E-3</v>
      </c>
      <c r="AK20" s="182" t="s">
        <v>104</v>
      </c>
      <c r="AL20" s="2">
        <f t="shared" si="10"/>
        <v>3.8297245544262768E-6</v>
      </c>
      <c r="AM20" s="2">
        <f t="shared" si="11"/>
        <v>2.6237442922374423E-4</v>
      </c>
      <c r="AN20" s="2">
        <f t="shared" si="12"/>
        <v>7.2095020656664483E-5</v>
      </c>
      <c r="AO20" s="136">
        <f t="shared" si="13"/>
        <v>6789.0000000000018</v>
      </c>
      <c r="AP20" s="136">
        <f t="shared" si="0"/>
        <v>99.095022624434407</v>
      </c>
      <c r="AQ20" s="136">
        <f t="shared" si="0"/>
        <v>360.63516957459325</v>
      </c>
      <c r="AR20" s="136">
        <v>26477.100000000006</v>
      </c>
      <c r="AS20" s="136">
        <v>386.4705882352942</v>
      </c>
      <c r="AT20" s="136">
        <v>1406.4771613409139</v>
      </c>
      <c r="AU20" s="136">
        <v>17651.400000000001</v>
      </c>
      <c r="AV20" s="136">
        <v>257.64705882352945</v>
      </c>
      <c r="AW20" s="136">
        <v>937.65144089394232</v>
      </c>
      <c r="AX20" s="136">
        <v>6789.0000000000018</v>
      </c>
      <c r="AY20" s="136">
        <v>99.095022624434407</v>
      </c>
      <c r="AZ20" s="136">
        <v>360.63516957459325</v>
      </c>
    </row>
    <row r="21" spans="1:52" ht="15.6">
      <c r="A21" s="81"/>
      <c r="B21" s="81"/>
      <c r="C21" s="81"/>
      <c r="D21" s="82"/>
      <c r="E21" s="82"/>
    </row>
    <row r="22" spans="1:52" ht="15.6">
      <c r="A22" s="79" t="s">
        <v>105</v>
      </c>
      <c r="B22" s="83"/>
      <c r="C22" s="83"/>
      <c r="D22" s="84"/>
      <c r="E22" s="84"/>
      <c r="F22" s="13"/>
    </row>
    <row r="23" spans="1:52" ht="15.6">
      <c r="A23" s="39"/>
      <c r="B23" s="39"/>
      <c r="C23" s="39"/>
      <c r="D23" s="84"/>
      <c r="E23" s="84"/>
      <c r="F23" s="13"/>
    </row>
    <row r="24" spans="1:52" ht="15.6">
      <c r="A24" s="39"/>
      <c r="B24" s="39"/>
      <c r="C24" s="39"/>
      <c r="D24" s="84"/>
      <c r="E24" s="84"/>
      <c r="F24" s="13"/>
    </row>
    <row r="25" spans="1:52" ht="15.6">
      <c r="A25" s="39" t="s">
        <v>106</v>
      </c>
      <c r="B25" s="39"/>
      <c r="C25" s="39"/>
      <c r="D25" s="84"/>
      <c r="E25" s="84"/>
      <c r="F25" s="13"/>
    </row>
    <row r="26" spans="1:52" ht="15.6">
      <c r="A26" s="39" t="s">
        <v>107</v>
      </c>
      <c r="B26" s="39"/>
      <c r="C26" s="39"/>
      <c r="D26" s="84"/>
      <c r="E26" s="84"/>
      <c r="F26" s="13"/>
    </row>
    <row r="27" spans="1:52" ht="15.6">
      <c r="A27" s="37" t="s">
        <v>108</v>
      </c>
      <c r="B27" s="39"/>
      <c r="C27" s="39"/>
      <c r="D27" s="84"/>
      <c r="E27" s="84"/>
      <c r="F27" s="13"/>
    </row>
    <row r="28" spans="1:52" ht="15.6">
      <c r="A28" s="39" t="s">
        <v>109</v>
      </c>
      <c r="B28" s="39"/>
      <c r="C28" s="39"/>
      <c r="D28" s="84"/>
      <c r="E28" s="84"/>
      <c r="F28" s="13"/>
    </row>
    <row r="29" spans="1:52" ht="15.6">
      <c r="A29" s="39"/>
      <c r="B29" s="39"/>
      <c r="C29" s="39"/>
      <c r="D29" s="84"/>
      <c r="E29" s="84"/>
      <c r="F29" s="13"/>
    </row>
    <row r="30" spans="1:52" ht="15.6">
      <c r="A30" s="39"/>
      <c r="B30" s="39"/>
      <c r="C30" s="39"/>
      <c r="D30" s="84"/>
      <c r="E30" s="84"/>
      <c r="F30" s="13"/>
    </row>
    <row r="31" spans="1:52">
      <c r="A31" s="40"/>
      <c r="B31" s="40"/>
      <c r="C31" s="40"/>
    </row>
    <row r="32" spans="1:52" s="14" customFormat="1">
      <c r="K32"/>
      <c r="M32" s="15"/>
      <c r="N32" s="15"/>
      <c r="O32" s="15"/>
      <c r="P32" s="15"/>
      <c r="Q32" s="15"/>
      <c r="R32" s="15"/>
      <c r="AF32" s="15"/>
      <c r="AG32" s="15"/>
      <c r="AH32" s="15"/>
      <c r="AI32" s="15"/>
      <c r="AJ32" s="15"/>
      <c r="AK32" s="15"/>
    </row>
    <row r="33" spans="1:37" s="14" customFormat="1" ht="15.6">
      <c r="A33" s="49" t="s">
        <v>110</v>
      </c>
      <c r="B33" s="69"/>
      <c r="C33" s="80"/>
      <c r="K33"/>
      <c r="M33" s="15"/>
      <c r="N33" s="15"/>
      <c r="O33" s="15"/>
      <c r="P33" s="15"/>
      <c r="Q33" s="15"/>
      <c r="R33" s="15"/>
      <c r="AF33" s="15"/>
      <c r="AG33" s="15"/>
      <c r="AH33" s="15"/>
      <c r="AI33" s="15"/>
      <c r="AJ33" s="15"/>
      <c r="AK33" s="15"/>
    </row>
    <row r="34" spans="1:37" s="14" customFormat="1">
      <c r="K34"/>
      <c r="M34" s="15"/>
      <c r="N34" s="15"/>
      <c r="O34" s="15"/>
      <c r="P34" s="15"/>
      <c r="Q34" s="15"/>
      <c r="R34" s="15"/>
      <c r="AF34" s="15"/>
      <c r="AG34" s="15"/>
      <c r="AH34" s="15"/>
      <c r="AI34" s="15"/>
      <c r="AJ34" s="15"/>
      <c r="AK34" s="15"/>
    </row>
    <row r="35" spans="1:37" s="14" customFormat="1">
      <c r="K35"/>
      <c r="M35" s="15"/>
      <c r="N35" s="15"/>
      <c r="O35" s="15"/>
      <c r="P35" s="15"/>
      <c r="Q35" s="15"/>
      <c r="R35" s="15"/>
      <c r="AF35" s="15"/>
      <c r="AG35" s="15"/>
      <c r="AH35" s="15"/>
      <c r="AI35" s="15"/>
      <c r="AJ35" s="15"/>
      <c r="AK35" s="15"/>
    </row>
    <row r="36" spans="1:37" s="14" customFormat="1">
      <c r="K36"/>
      <c r="M36" s="15"/>
      <c r="N36" s="15"/>
      <c r="O36" s="15"/>
      <c r="P36" s="15"/>
      <c r="Q36" s="15"/>
      <c r="R36" s="15"/>
      <c r="AF36" s="15"/>
      <c r="AG36" s="15"/>
      <c r="AH36" s="15"/>
      <c r="AI36" s="15"/>
      <c r="AJ36" s="15"/>
      <c r="AK36" s="15"/>
    </row>
    <row r="37" spans="1:37" s="14" customFormat="1">
      <c r="K37"/>
      <c r="M37" s="15"/>
      <c r="N37" s="15"/>
      <c r="O37" s="15"/>
      <c r="P37" s="15"/>
      <c r="Q37" s="15"/>
      <c r="R37" s="15"/>
      <c r="AF37" s="15"/>
      <c r="AG37" s="15"/>
      <c r="AH37" s="15"/>
      <c r="AI37" s="15"/>
      <c r="AJ37" s="15"/>
      <c r="AK37" s="15"/>
    </row>
    <row r="38" spans="1:37" s="14" customFormat="1">
      <c r="K38"/>
      <c r="M38" s="15"/>
      <c r="N38" s="15"/>
      <c r="O38" s="15"/>
      <c r="P38" s="15"/>
      <c r="Q38" s="15"/>
      <c r="R38" s="15"/>
      <c r="AF38" s="15"/>
      <c r="AG38" s="15"/>
      <c r="AH38" s="15"/>
      <c r="AI38" s="15"/>
      <c r="AJ38" s="15"/>
      <c r="AK38" s="15"/>
    </row>
    <row r="39" spans="1:37" s="14" customFormat="1">
      <c r="K39"/>
      <c r="M39" s="15"/>
      <c r="N39" s="15"/>
      <c r="O39" s="15"/>
      <c r="P39" s="15"/>
      <c r="Q39" s="15"/>
      <c r="R39" s="15"/>
      <c r="AF39" s="15"/>
      <c r="AG39" s="15"/>
      <c r="AH39" s="15"/>
      <c r="AI39" s="15"/>
      <c r="AJ39" s="15"/>
      <c r="AK39" s="15"/>
    </row>
    <row r="40" spans="1:37" s="14" customFormat="1">
      <c r="K40"/>
      <c r="M40" s="15"/>
      <c r="N40" s="15"/>
      <c r="O40" s="15"/>
      <c r="P40" s="15"/>
      <c r="Q40" s="15"/>
      <c r="R40" s="15"/>
      <c r="AF40" s="15"/>
      <c r="AG40" s="15"/>
      <c r="AH40" s="15"/>
      <c r="AI40" s="15"/>
      <c r="AJ40" s="15"/>
      <c r="AK40" s="15"/>
    </row>
    <row r="41" spans="1:37" s="14" customFormat="1">
      <c r="K41"/>
      <c r="M41" s="15"/>
      <c r="N41" s="15"/>
      <c r="O41" s="15"/>
      <c r="P41" s="15"/>
      <c r="Q41" s="15"/>
      <c r="R41" s="15"/>
      <c r="AF41" s="15"/>
      <c r="AG41" s="15"/>
      <c r="AH41" s="15"/>
      <c r="AI41" s="15"/>
      <c r="AJ41" s="15"/>
      <c r="AK41" s="15"/>
    </row>
    <row r="42" spans="1:37" s="14" customFormat="1">
      <c r="K42"/>
      <c r="M42" s="15"/>
      <c r="N42" s="15"/>
      <c r="O42" s="15"/>
      <c r="P42" s="15"/>
      <c r="Q42" s="15"/>
      <c r="R42" s="15"/>
      <c r="AF42" s="15"/>
      <c r="AG42" s="15"/>
      <c r="AH42" s="15"/>
      <c r="AI42" s="15"/>
      <c r="AJ42" s="15"/>
      <c r="AK42" s="15"/>
    </row>
    <row r="43" spans="1:37" s="14" customFormat="1">
      <c r="K43"/>
      <c r="M43" s="15"/>
      <c r="N43" s="15"/>
      <c r="O43" s="15"/>
      <c r="P43" s="15"/>
      <c r="Q43" s="15"/>
      <c r="R43" s="15"/>
      <c r="AF43" s="15"/>
      <c r="AG43" s="15"/>
      <c r="AH43" s="15"/>
      <c r="AI43" s="15"/>
      <c r="AJ43" s="15"/>
      <c r="AK43" s="15"/>
    </row>
    <row r="44" spans="1:37" s="14" customFormat="1">
      <c r="K44"/>
      <c r="M44" s="15"/>
      <c r="N44" s="15"/>
      <c r="O44" s="15"/>
      <c r="P44" s="15"/>
      <c r="Q44" s="15"/>
      <c r="R44" s="15"/>
      <c r="AF44" s="15"/>
      <c r="AG44" s="15"/>
      <c r="AH44" s="15"/>
      <c r="AI44" s="15"/>
      <c r="AJ44" s="15"/>
      <c r="AK44" s="15"/>
    </row>
    <row r="45" spans="1:37" s="14" customFormat="1">
      <c r="K45"/>
      <c r="M45" s="15"/>
      <c r="N45" s="15"/>
      <c r="O45" s="15"/>
      <c r="P45" s="15"/>
      <c r="Q45" s="15"/>
      <c r="R45" s="15"/>
      <c r="AF45" s="15"/>
      <c r="AG45" s="15"/>
      <c r="AH45" s="15"/>
      <c r="AI45" s="15"/>
      <c r="AJ45" s="15"/>
      <c r="AK45" s="15"/>
    </row>
    <row r="46" spans="1:37" s="14" customFormat="1">
      <c r="K46"/>
      <c r="M46" s="15"/>
      <c r="N46" s="15"/>
      <c r="O46" s="15"/>
      <c r="P46" s="15"/>
      <c r="Q46" s="15"/>
      <c r="R46" s="15"/>
      <c r="AF46" s="15"/>
      <c r="AG46" s="15"/>
      <c r="AH46" s="15"/>
      <c r="AI46" s="15"/>
      <c r="AJ46" s="15"/>
      <c r="AK46" s="15"/>
    </row>
    <row r="47" spans="1:37" s="14" customFormat="1">
      <c r="K47"/>
      <c r="M47" s="15"/>
      <c r="N47" s="15"/>
      <c r="O47" s="15"/>
      <c r="P47" s="15"/>
      <c r="Q47" s="15"/>
      <c r="R47" s="15"/>
      <c r="AF47" s="15"/>
      <c r="AG47" s="15"/>
      <c r="AH47" s="15"/>
      <c r="AI47" s="15"/>
      <c r="AJ47" s="15"/>
      <c r="AK47" s="15"/>
    </row>
    <row r="48" spans="1:37" s="14" customFormat="1">
      <c r="K48"/>
      <c r="M48" s="15"/>
      <c r="N48" s="15"/>
      <c r="O48" s="15"/>
      <c r="P48" s="15"/>
      <c r="Q48" s="15"/>
      <c r="R48" s="15"/>
      <c r="AF48" s="15"/>
      <c r="AG48" s="15"/>
      <c r="AH48" s="15"/>
      <c r="AI48" s="15"/>
      <c r="AJ48" s="15"/>
      <c r="AK48" s="15"/>
    </row>
    <row r="49" spans="11:37" s="14" customFormat="1">
      <c r="K49"/>
      <c r="M49" s="15"/>
      <c r="N49" s="15"/>
      <c r="O49" s="15"/>
      <c r="P49" s="15"/>
      <c r="Q49" s="15"/>
      <c r="R49" s="15"/>
      <c r="AF49" s="15"/>
      <c r="AG49" s="15"/>
      <c r="AH49" s="15"/>
      <c r="AI49" s="15"/>
      <c r="AJ49" s="15"/>
      <c r="AK49" s="15"/>
    </row>
    <row r="50" spans="11:37" s="14" customFormat="1">
      <c r="K50"/>
      <c r="M50" s="15"/>
      <c r="N50" s="15"/>
      <c r="O50" s="15"/>
      <c r="P50" s="15"/>
      <c r="Q50" s="15"/>
      <c r="R50" s="15"/>
      <c r="AF50" s="15"/>
      <c r="AG50" s="15"/>
      <c r="AH50" s="15"/>
      <c r="AI50" s="15"/>
      <c r="AJ50" s="15"/>
      <c r="AK50" s="15"/>
    </row>
    <row r="51" spans="11:37" s="14" customFormat="1">
      <c r="K51"/>
      <c r="M51" s="15"/>
      <c r="N51" s="15"/>
      <c r="O51" s="15"/>
      <c r="P51" s="15"/>
      <c r="Q51" s="15"/>
      <c r="R51" s="15"/>
      <c r="AF51" s="15"/>
      <c r="AG51" s="15"/>
      <c r="AH51" s="15"/>
      <c r="AI51" s="15"/>
      <c r="AJ51" s="15"/>
      <c r="AK51" s="15"/>
    </row>
    <row r="52" spans="11:37" s="14" customFormat="1">
      <c r="K52"/>
      <c r="M52" s="15"/>
      <c r="N52" s="15"/>
      <c r="O52" s="15"/>
      <c r="P52" s="15"/>
      <c r="Q52" s="15"/>
      <c r="R52" s="15"/>
      <c r="AF52" s="15"/>
      <c r="AG52" s="15"/>
      <c r="AH52" s="15"/>
      <c r="AI52" s="15"/>
      <c r="AJ52" s="15"/>
      <c r="AK52" s="15"/>
    </row>
    <row r="53" spans="11:37" s="14" customFormat="1">
      <c r="K53"/>
      <c r="M53" s="15"/>
      <c r="N53" s="15"/>
      <c r="O53" s="15"/>
      <c r="P53" s="15"/>
      <c r="Q53" s="15"/>
      <c r="R53" s="15"/>
      <c r="AF53" s="15"/>
      <c r="AG53" s="15"/>
      <c r="AH53" s="15"/>
      <c r="AI53" s="15"/>
      <c r="AJ53" s="15"/>
      <c r="AK53" s="15"/>
    </row>
    <row r="54" spans="11:37" s="14" customFormat="1">
      <c r="K54"/>
      <c r="M54" s="15"/>
      <c r="N54" s="15"/>
      <c r="O54" s="15"/>
      <c r="P54" s="15"/>
      <c r="Q54" s="15"/>
      <c r="R54" s="15"/>
      <c r="AF54" s="15"/>
      <c r="AG54" s="15"/>
      <c r="AH54" s="15"/>
      <c r="AI54" s="15"/>
      <c r="AJ54" s="15"/>
      <c r="AK54" s="15"/>
    </row>
    <row r="55" spans="11:37" s="14" customFormat="1">
      <c r="K55"/>
      <c r="M55" s="15"/>
      <c r="N55" s="15"/>
      <c r="O55" s="15"/>
      <c r="P55" s="15"/>
      <c r="Q55" s="15"/>
      <c r="R55" s="15"/>
      <c r="AF55" s="15"/>
      <c r="AG55" s="15"/>
      <c r="AH55" s="15"/>
      <c r="AI55" s="15"/>
      <c r="AJ55" s="15"/>
      <c r="AK55" s="15"/>
    </row>
    <row r="56" spans="11:37" s="14" customFormat="1">
      <c r="K56"/>
      <c r="M56" s="15"/>
      <c r="N56" s="15"/>
      <c r="O56" s="15"/>
      <c r="P56" s="15"/>
      <c r="Q56" s="15"/>
      <c r="R56" s="15"/>
      <c r="AF56" s="15"/>
      <c r="AG56" s="15"/>
      <c r="AH56" s="15"/>
      <c r="AI56" s="15"/>
      <c r="AJ56" s="15"/>
      <c r="AK56" s="15"/>
    </row>
    <row r="57" spans="11:37" s="14" customFormat="1">
      <c r="K57"/>
      <c r="M57" s="15"/>
      <c r="N57" s="15"/>
      <c r="O57" s="15"/>
      <c r="P57" s="15"/>
      <c r="Q57" s="15"/>
      <c r="R57" s="15"/>
      <c r="AF57" s="15"/>
      <c r="AG57" s="15"/>
      <c r="AH57" s="15"/>
      <c r="AI57" s="15"/>
      <c r="AJ57" s="15"/>
      <c r="AK57" s="15"/>
    </row>
    <row r="58" spans="11:37" s="14" customFormat="1">
      <c r="K58"/>
      <c r="M58" s="15"/>
      <c r="N58" s="15"/>
      <c r="O58" s="15"/>
      <c r="P58" s="15"/>
      <c r="Q58" s="15"/>
      <c r="R58" s="15"/>
      <c r="AF58" s="15"/>
      <c r="AG58" s="15"/>
      <c r="AH58" s="15"/>
      <c r="AI58" s="15"/>
      <c r="AJ58" s="15"/>
      <c r="AK58" s="15"/>
    </row>
    <row r="59" spans="11:37" s="14" customFormat="1">
      <c r="K59"/>
      <c r="M59" s="15"/>
      <c r="N59" s="15"/>
      <c r="O59" s="15"/>
      <c r="P59" s="15"/>
      <c r="Q59" s="15"/>
      <c r="R59" s="15"/>
      <c r="AF59" s="15"/>
      <c r="AG59" s="15"/>
      <c r="AH59" s="15"/>
      <c r="AI59" s="15"/>
      <c r="AJ59" s="15"/>
      <c r="AK59" s="15"/>
    </row>
    <row r="60" spans="11:37" s="14" customFormat="1">
      <c r="K60"/>
      <c r="M60" s="15"/>
      <c r="N60" s="15"/>
      <c r="O60" s="15"/>
      <c r="P60" s="15"/>
      <c r="Q60" s="15"/>
      <c r="R60" s="15"/>
      <c r="AF60" s="15"/>
      <c r="AG60" s="15"/>
      <c r="AH60" s="15"/>
      <c r="AI60" s="15"/>
      <c r="AJ60" s="15"/>
      <c r="AK60" s="15"/>
    </row>
    <row r="61" spans="11:37" s="14" customFormat="1">
      <c r="K61"/>
      <c r="M61" s="15"/>
      <c r="N61" s="15"/>
      <c r="O61" s="15"/>
      <c r="P61" s="15"/>
      <c r="Q61" s="15"/>
      <c r="R61" s="15"/>
      <c r="AF61" s="15"/>
      <c r="AG61" s="15"/>
      <c r="AH61" s="15"/>
      <c r="AI61" s="15"/>
      <c r="AJ61" s="15"/>
      <c r="AK61" s="15"/>
    </row>
    <row r="62" spans="11:37" s="14" customFormat="1">
      <c r="K62"/>
      <c r="M62" s="15"/>
      <c r="N62" s="15"/>
      <c r="O62" s="15"/>
      <c r="P62" s="15"/>
      <c r="Q62" s="15"/>
      <c r="R62" s="15"/>
      <c r="AF62" s="15"/>
      <c r="AG62" s="15"/>
      <c r="AH62" s="15"/>
      <c r="AI62" s="15"/>
      <c r="AJ62" s="15"/>
      <c r="AK62" s="15"/>
    </row>
    <row r="63" spans="11:37" s="14" customFormat="1">
      <c r="K63"/>
      <c r="M63" s="15"/>
      <c r="N63" s="15"/>
      <c r="O63" s="15"/>
      <c r="P63" s="15"/>
      <c r="Q63" s="15"/>
      <c r="R63" s="15"/>
      <c r="AF63" s="15"/>
      <c r="AG63" s="15"/>
      <c r="AH63" s="15"/>
      <c r="AI63" s="15"/>
      <c r="AJ63" s="15"/>
      <c r="AK63" s="15"/>
    </row>
    <row r="64" spans="11:37" s="14" customFormat="1">
      <c r="K64"/>
      <c r="M64" s="15"/>
      <c r="N64" s="15"/>
      <c r="O64" s="15"/>
      <c r="P64" s="15"/>
      <c r="Q64" s="15"/>
      <c r="R64" s="15"/>
      <c r="AF64" s="15"/>
      <c r="AG64" s="15"/>
      <c r="AH64" s="15"/>
      <c r="AI64" s="15"/>
      <c r="AJ64" s="15"/>
      <c r="AK64" s="15"/>
    </row>
    <row r="65" spans="1:37" s="14" customFormat="1">
      <c r="A65" s="16" t="s">
        <v>111</v>
      </c>
      <c r="K65"/>
      <c r="M65" s="15"/>
      <c r="N65" s="15"/>
      <c r="O65" s="15"/>
      <c r="P65" s="15"/>
      <c r="Q65" s="15"/>
      <c r="R65" s="15"/>
      <c r="AF65" s="15"/>
      <c r="AG65" s="15"/>
      <c r="AH65" s="15"/>
      <c r="AI65" s="15"/>
      <c r="AJ65" s="15"/>
      <c r="AK65" s="15"/>
    </row>
    <row r="66" spans="1:37" s="14" customFormat="1">
      <c r="K66"/>
      <c r="M66" s="15"/>
      <c r="N66" s="15"/>
      <c r="O66" s="15"/>
      <c r="P66" s="15"/>
      <c r="Q66" s="15"/>
      <c r="R66" s="15"/>
      <c r="AF66" s="15"/>
      <c r="AG66" s="15"/>
      <c r="AH66" s="15"/>
      <c r="AI66" s="15"/>
      <c r="AJ66" s="15"/>
      <c r="AK66" s="15"/>
    </row>
    <row r="67" spans="1:37" s="14" customFormat="1">
      <c r="K67"/>
      <c r="M67" s="15"/>
      <c r="N67" s="15"/>
      <c r="O67" s="15"/>
      <c r="P67" s="15"/>
      <c r="Q67" s="15"/>
      <c r="R67" s="15"/>
      <c r="AF67" s="15"/>
      <c r="AG67" s="15"/>
      <c r="AH67" s="15"/>
      <c r="AI67" s="15"/>
      <c r="AJ67" s="15"/>
      <c r="AK67" s="15"/>
    </row>
    <row r="68" spans="1:37" s="14" customFormat="1">
      <c r="K68"/>
      <c r="M68" s="15"/>
      <c r="N68" s="15"/>
      <c r="O68" s="15"/>
      <c r="P68" s="15"/>
      <c r="Q68" s="15"/>
      <c r="R68" s="15"/>
      <c r="AF68" s="15"/>
      <c r="AG68" s="15"/>
      <c r="AH68" s="15"/>
      <c r="AI68" s="15"/>
      <c r="AJ68" s="15"/>
      <c r="AK68" s="15"/>
    </row>
    <row r="69" spans="1:37" s="14" customFormat="1">
      <c r="K69"/>
      <c r="M69" s="15"/>
      <c r="N69" s="15"/>
      <c r="O69" s="15"/>
      <c r="P69" s="15"/>
      <c r="Q69" s="15"/>
      <c r="R69" s="15"/>
      <c r="AF69" s="15"/>
      <c r="AG69" s="15"/>
      <c r="AH69" s="15"/>
      <c r="AI69" s="15"/>
      <c r="AJ69" s="15"/>
      <c r="AK69" s="15"/>
    </row>
    <row r="70" spans="1:37" s="14" customFormat="1">
      <c r="K70"/>
      <c r="M70" s="15"/>
      <c r="N70" s="15"/>
      <c r="O70" s="15"/>
      <c r="P70" s="15"/>
      <c r="Q70" s="15"/>
      <c r="R70" s="15"/>
      <c r="AF70" s="15"/>
      <c r="AG70" s="15"/>
      <c r="AH70" s="15"/>
      <c r="AI70" s="15"/>
      <c r="AJ70" s="15"/>
      <c r="AK70" s="15"/>
    </row>
    <row r="71" spans="1:37" s="14" customFormat="1">
      <c r="K71"/>
      <c r="M71" s="15"/>
      <c r="N71" s="15"/>
      <c r="O71" s="15"/>
      <c r="P71" s="15"/>
      <c r="Q71" s="15"/>
      <c r="R71" s="15"/>
      <c r="AF71" s="15"/>
      <c r="AG71" s="15"/>
      <c r="AH71" s="15"/>
      <c r="AI71" s="15"/>
      <c r="AJ71" s="15"/>
      <c r="AK71" s="15"/>
    </row>
    <row r="72" spans="1:37" s="14" customFormat="1">
      <c r="K72"/>
      <c r="M72" s="15"/>
      <c r="N72" s="15"/>
      <c r="O72" s="15"/>
      <c r="P72" s="15"/>
      <c r="Q72" s="15"/>
      <c r="R72" s="15"/>
      <c r="AF72" s="15"/>
      <c r="AG72" s="15"/>
      <c r="AH72" s="15"/>
      <c r="AI72" s="15"/>
      <c r="AJ72" s="15"/>
      <c r="AK72" s="15"/>
    </row>
    <row r="73" spans="1:37" s="14" customFormat="1">
      <c r="K73"/>
      <c r="M73" s="15"/>
      <c r="N73" s="15"/>
      <c r="O73" s="15"/>
      <c r="P73" s="15"/>
      <c r="Q73" s="15"/>
      <c r="R73" s="15"/>
      <c r="AF73" s="15"/>
      <c r="AG73" s="15"/>
      <c r="AH73" s="15"/>
      <c r="AI73" s="15"/>
      <c r="AJ73" s="15"/>
      <c r="AK73" s="15"/>
    </row>
    <row r="74" spans="1:37" s="14" customFormat="1">
      <c r="K74"/>
      <c r="M74" s="15"/>
      <c r="N74" s="15"/>
      <c r="O74" s="15"/>
      <c r="P74" s="15"/>
      <c r="Q74" s="15"/>
      <c r="R74" s="15"/>
      <c r="AF74" s="15"/>
      <c r="AG74" s="15"/>
      <c r="AH74" s="15"/>
      <c r="AI74" s="15"/>
      <c r="AJ74" s="15"/>
      <c r="AK74" s="15"/>
    </row>
    <row r="75" spans="1:37" s="14" customFormat="1">
      <c r="K75"/>
      <c r="M75" s="15"/>
      <c r="N75" s="15"/>
      <c r="O75" s="15"/>
      <c r="P75" s="15"/>
      <c r="Q75" s="15"/>
      <c r="R75" s="15"/>
      <c r="AF75" s="15"/>
      <c r="AG75" s="15"/>
      <c r="AH75" s="15"/>
      <c r="AI75" s="15"/>
      <c r="AJ75" s="15"/>
      <c r="AK75" s="15"/>
    </row>
    <row r="76" spans="1:37" s="14" customFormat="1">
      <c r="K76"/>
      <c r="M76" s="15"/>
      <c r="N76" s="15"/>
      <c r="O76" s="15"/>
      <c r="P76" s="15"/>
      <c r="Q76" s="15"/>
      <c r="R76" s="15"/>
      <c r="AF76" s="15"/>
      <c r="AG76" s="15"/>
      <c r="AH76" s="15"/>
      <c r="AI76" s="15"/>
      <c r="AJ76" s="15"/>
      <c r="AK76" s="15"/>
    </row>
    <row r="77" spans="1:37" s="14" customFormat="1">
      <c r="K77"/>
      <c r="M77" s="15"/>
      <c r="N77" s="15"/>
      <c r="O77" s="15"/>
      <c r="P77" s="15"/>
      <c r="Q77" s="15"/>
      <c r="R77" s="15"/>
      <c r="AF77" s="15"/>
      <c r="AG77" s="15"/>
      <c r="AH77" s="15"/>
      <c r="AI77" s="15"/>
      <c r="AJ77" s="15"/>
      <c r="AK77" s="15"/>
    </row>
    <row r="78" spans="1:37" s="14" customFormat="1">
      <c r="K78"/>
      <c r="M78" s="15"/>
      <c r="N78" s="15"/>
      <c r="O78" s="15"/>
      <c r="P78" s="15"/>
      <c r="Q78" s="15"/>
      <c r="R78" s="15"/>
      <c r="AF78" s="15"/>
      <c r="AG78" s="15"/>
      <c r="AH78" s="15"/>
      <c r="AI78" s="15"/>
      <c r="AJ78" s="15"/>
      <c r="AK78" s="15"/>
    </row>
    <row r="79" spans="1:37" s="14" customFormat="1">
      <c r="K79"/>
      <c r="M79" s="15"/>
      <c r="N79" s="15"/>
      <c r="O79" s="15"/>
      <c r="P79" s="15"/>
      <c r="Q79" s="15"/>
      <c r="R79" s="15"/>
      <c r="AF79" s="15"/>
      <c r="AG79" s="15"/>
      <c r="AH79" s="15"/>
      <c r="AI79" s="15"/>
      <c r="AJ79" s="15"/>
      <c r="AK79" s="15"/>
    </row>
    <row r="80" spans="1:37" s="14" customFormat="1">
      <c r="K80"/>
      <c r="M80" s="15"/>
      <c r="N80" s="15"/>
      <c r="O80" s="15"/>
      <c r="P80" s="15"/>
      <c r="Q80" s="15"/>
      <c r="R80" s="15"/>
      <c r="AF80" s="15"/>
      <c r="AG80" s="15"/>
      <c r="AH80" s="15"/>
      <c r="AI80" s="15"/>
      <c r="AJ80" s="15"/>
      <c r="AK80" s="15"/>
    </row>
    <row r="81" spans="11:37" s="14" customFormat="1">
      <c r="K81"/>
      <c r="M81" s="15"/>
      <c r="N81" s="15"/>
      <c r="O81" s="15"/>
      <c r="P81" s="15"/>
      <c r="Q81" s="15"/>
      <c r="R81" s="15"/>
      <c r="AF81" s="15"/>
      <c r="AG81" s="15"/>
      <c r="AH81" s="15"/>
      <c r="AI81" s="15"/>
      <c r="AJ81" s="15"/>
      <c r="AK81" s="15"/>
    </row>
    <row r="82" spans="11:37" s="14" customFormat="1">
      <c r="K82"/>
      <c r="M82" s="15"/>
      <c r="N82" s="15"/>
      <c r="O82" s="15"/>
      <c r="P82" s="15"/>
      <c r="Q82" s="15"/>
      <c r="R82" s="15"/>
      <c r="AF82" s="15"/>
      <c r="AG82" s="15"/>
      <c r="AH82" s="15"/>
      <c r="AI82" s="15"/>
      <c r="AJ82" s="15"/>
      <c r="AK82" s="15"/>
    </row>
    <row r="83" spans="11:37" s="14" customFormat="1">
      <c r="K83"/>
      <c r="M83" s="15"/>
      <c r="N83" s="15"/>
      <c r="O83" s="15"/>
      <c r="P83" s="15"/>
      <c r="Q83" s="15"/>
      <c r="R83" s="15"/>
      <c r="AF83" s="15"/>
      <c r="AG83" s="15"/>
      <c r="AH83" s="15"/>
      <c r="AI83" s="15"/>
      <c r="AJ83" s="15"/>
      <c r="AK83" s="15"/>
    </row>
    <row r="84" spans="11:37" s="14" customFormat="1">
      <c r="K84"/>
      <c r="M84" s="15"/>
      <c r="N84" s="15"/>
      <c r="O84" s="15"/>
      <c r="P84" s="15"/>
      <c r="Q84" s="15"/>
      <c r="R84" s="15"/>
      <c r="AF84" s="15"/>
      <c r="AG84" s="15"/>
      <c r="AH84" s="15"/>
      <c r="AI84" s="15"/>
      <c r="AJ84" s="15"/>
      <c r="AK84" s="15"/>
    </row>
    <row r="85" spans="11:37" s="14" customFormat="1">
      <c r="K85"/>
      <c r="M85" s="15"/>
      <c r="N85" s="15"/>
      <c r="O85" s="15"/>
      <c r="P85" s="15"/>
      <c r="Q85" s="15"/>
      <c r="R85" s="15"/>
      <c r="AF85" s="15"/>
      <c r="AG85" s="15"/>
      <c r="AH85" s="15"/>
      <c r="AI85" s="15"/>
      <c r="AJ85" s="15"/>
      <c r="AK85" s="15"/>
    </row>
    <row r="86" spans="11:37" s="14" customFormat="1">
      <c r="K86"/>
      <c r="M86" s="15"/>
      <c r="N86" s="15"/>
      <c r="O86" s="15"/>
      <c r="P86" s="15"/>
      <c r="Q86" s="15"/>
      <c r="R86" s="15"/>
      <c r="AF86" s="15"/>
      <c r="AG86" s="15"/>
      <c r="AH86" s="15"/>
      <c r="AI86" s="15"/>
      <c r="AJ86" s="15"/>
      <c r="AK86" s="15"/>
    </row>
    <row r="87" spans="11:37" s="14" customFormat="1">
      <c r="K87"/>
      <c r="M87" s="15"/>
      <c r="N87" s="15"/>
      <c r="O87" s="15"/>
      <c r="P87" s="15"/>
      <c r="Q87" s="15"/>
      <c r="R87" s="15"/>
      <c r="AF87" s="15"/>
      <c r="AG87" s="15"/>
      <c r="AH87" s="15"/>
      <c r="AI87" s="15"/>
      <c r="AJ87" s="15"/>
      <c r="AK87" s="15"/>
    </row>
    <row r="88" spans="11:37" s="14" customFormat="1">
      <c r="K88"/>
      <c r="M88" s="15"/>
      <c r="N88" s="15"/>
      <c r="O88" s="15"/>
      <c r="P88" s="15"/>
      <c r="Q88" s="15"/>
      <c r="R88" s="15"/>
      <c r="AF88" s="15"/>
      <c r="AG88" s="15"/>
      <c r="AH88" s="15"/>
      <c r="AI88" s="15"/>
      <c r="AJ88" s="15"/>
      <c r="AK88" s="15"/>
    </row>
    <row r="89" spans="11:37" s="14" customFormat="1">
      <c r="K89"/>
      <c r="M89" s="15"/>
      <c r="N89" s="15"/>
      <c r="O89" s="15"/>
      <c r="P89" s="15"/>
      <c r="Q89" s="15"/>
      <c r="R89" s="15"/>
      <c r="AF89" s="15"/>
      <c r="AG89" s="15"/>
      <c r="AH89" s="15"/>
      <c r="AI89" s="15"/>
      <c r="AJ89" s="15"/>
      <c r="AK89" s="15"/>
    </row>
    <row r="90" spans="11:37" s="14" customFormat="1">
      <c r="K90"/>
      <c r="M90" s="15"/>
      <c r="N90" s="15"/>
      <c r="O90" s="15"/>
      <c r="P90" s="15"/>
      <c r="Q90" s="15"/>
      <c r="R90" s="15"/>
      <c r="AF90" s="15"/>
      <c r="AG90" s="15"/>
      <c r="AH90" s="15"/>
      <c r="AI90" s="15"/>
      <c r="AJ90" s="15"/>
      <c r="AK90" s="15"/>
    </row>
    <row r="91" spans="11:37" s="14" customFormat="1">
      <c r="K91"/>
      <c r="M91" s="15"/>
      <c r="N91" s="15"/>
      <c r="O91" s="15"/>
      <c r="P91" s="15"/>
      <c r="Q91" s="15"/>
      <c r="R91" s="15"/>
      <c r="AF91" s="15"/>
      <c r="AG91" s="15"/>
      <c r="AH91" s="15"/>
      <c r="AI91" s="15"/>
      <c r="AJ91" s="15"/>
      <c r="AK91" s="15"/>
    </row>
    <row r="92" spans="11:37" s="14" customFormat="1">
      <c r="K92"/>
      <c r="M92" s="15"/>
      <c r="N92" s="15"/>
      <c r="O92" s="15"/>
      <c r="P92" s="15"/>
      <c r="Q92" s="15"/>
      <c r="R92" s="15"/>
      <c r="AF92" s="15"/>
      <c r="AG92" s="15"/>
      <c r="AH92" s="15"/>
      <c r="AI92" s="15"/>
      <c r="AJ92" s="15"/>
      <c r="AK92" s="15"/>
    </row>
    <row r="93" spans="11:37" s="14" customFormat="1">
      <c r="K93"/>
      <c r="M93" s="15"/>
      <c r="N93" s="15"/>
      <c r="O93" s="15"/>
      <c r="P93" s="15"/>
      <c r="Q93" s="15"/>
      <c r="R93" s="15"/>
      <c r="AF93" s="15"/>
      <c r="AG93" s="15"/>
      <c r="AH93" s="15"/>
      <c r="AI93" s="15"/>
      <c r="AJ93" s="15"/>
      <c r="AK93" s="15"/>
    </row>
    <row r="94" spans="11:37" s="14" customFormat="1">
      <c r="K94"/>
      <c r="M94" s="15"/>
      <c r="N94" s="15"/>
      <c r="O94" s="15"/>
      <c r="P94" s="15"/>
      <c r="Q94" s="15"/>
      <c r="R94" s="15"/>
      <c r="AF94" s="15"/>
      <c r="AG94" s="15"/>
      <c r="AH94" s="15"/>
      <c r="AI94" s="15"/>
      <c r="AJ94" s="15"/>
      <c r="AK94" s="15"/>
    </row>
    <row r="95" spans="11:37" s="14" customFormat="1">
      <c r="K95"/>
      <c r="M95" s="15"/>
      <c r="N95" s="15"/>
      <c r="O95" s="15"/>
      <c r="P95" s="15"/>
      <c r="Q95" s="15"/>
      <c r="R95" s="15"/>
      <c r="AF95" s="15"/>
      <c r="AG95" s="15"/>
      <c r="AH95" s="15"/>
      <c r="AI95" s="15"/>
      <c r="AJ95" s="15"/>
      <c r="AK95" s="15"/>
    </row>
    <row r="96" spans="11:37" s="14" customFormat="1">
      <c r="K96"/>
      <c r="M96" s="15"/>
      <c r="N96" s="15"/>
      <c r="O96" s="15"/>
      <c r="P96" s="15"/>
      <c r="Q96" s="15"/>
      <c r="R96" s="15"/>
      <c r="AF96" s="15"/>
      <c r="AG96" s="15"/>
      <c r="AH96" s="15"/>
      <c r="AI96" s="15"/>
      <c r="AJ96" s="15"/>
      <c r="AK96" s="15"/>
    </row>
    <row r="97" spans="11:37" s="14" customFormat="1">
      <c r="K97"/>
      <c r="M97" s="15"/>
      <c r="N97" s="15"/>
      <c r="O97" s="15"/>
      <c r="P97" s="15"/>
      <c r="Q97" s="15"/>
      <c r="R97" s="15"/>
      <c r="AF97" s="15"/>
      <c r="AG97" s="15"/>
      <c r="AH97" s="15"/>
      <c r="AI97" s="15"/>
      <c r="AJ97" s="15"/>
      <c r="AK97" s="15"/>
    </row>
    <row r="98" spans="11:37" s="14" customFormat="1">
      <c r="K98"/>
      <c r="M98" s="15"/>
      <c r="N98" s="15"/>
      <c r="O98" s="15"/>
      <c r="P98" s="15"/>
      <c r="Q98" s="15"/>
      <c r="R98" s="15"/>
      <c r="AF98" s="15"/>
      <c r="AG98" s="15"/>
      <c r="AH98" s="15"/>
      <c r="AI98" s="15"/>
      <c r="AJ98" s="15"/>
      <c r="AK98" s="15"/>
    </row>
    <row r="99" spans="11:37" s="14" customFormat="1">
      <c r="K99"/>
      <c r="M99" s="15"/>
      <c r="N99" s="15"/>
      <c r="O99" s="15"/>
      <c r="P99" s="15"/>
      <c r="Q99" s="15"/>
      <c r="R99" s="15"/>
      <c r="AF99" s="15"/>
      <c r="AG99" s="15"/>
      <c r="AH99" s="15"/>
      <c r="AI99" s="15"/>
      <c r="AJ99" s="15"/>
      <c r="AK99" s="15"/>
    </row>
    <row r="100" spans="11:37" s="14" customFormat="1">
      <c r="K100"/>
      <c r="M100" s="15"/>
      <c r="N100" s="15"/>
      <c r="O100" s="15"/>
      <c r="P100" s="15"/>
      <c r="Q100" s="15"/>
      <c r="R100" s="15"/>
      <c r="AF100" s="15"/>
      <c r="AG100" s="15"/>
      <c r="AH100" s="15"/>
      <c r="AI100" s="15"/>
      <c r="AJ100" s="15"/>
      <c r="AK100" s="15"/>
    </row>
    <row r="101" spans="11:37" s="14" customFormat="1">
      <c r="K101"/>
      <c r="M101" s="15"/>
      <c r="N101" s="15"/>
      <c r="O101" s="15"/>
      <c r="P101" s="15"/>
      <c r="Q101" s="15"/>
      <c r="R101" s="15"/>
      <c r="AF101" s="15"/>
      <c r="AG101" s="15"/>
      <c r="AH101" s="15"/>
      <c r="AI101" s="15"/>
      <c r="AJ101" s="15"/>
      <c r="AK101" s="15"/>
    </row>
    <row r="102" spans="11:37" s="14" customFormat="1">
      <c r="K102"/>
      <c r="M102" s="15"/>
      <c r="N102" s="15"/>
      <c r="O102" s="15"/>
      <c r="P102" s="15"/>
      <c r="Q102" s="15"/>
      <c r="R102" s="15"/>
      <c r="AF102" s="15"/>
      <c r="AG102" s="15"/>
      <c r="AH102" s="15"/>
      <c r="AI102" s="15"/>
      <c r="AJ102" s="15"/>
      <c r="AK102" s="15"/>
    </row>
    <row r="103" spans="11:37" s="14" customFormat="1">
      <c r="K103"/>
      <c r="M103" s="15"/>
      <c r="N103" s="15"/>
      <c r="O103" s="15"/>
      <c r="P103" s="15"/>
      <c r="Q103" s="15"/>
      <c r="R103" s="15"/>
      <c r="AF103" s="15"/>
      <c r="AG103" s="15"/>
      <c r="AH103" s="15"/>
      <c r="AI103" s="15"/>
      <c r="AJ103" s="15"/>
      <c r="AK103" s="15"/>
    </row>
    <row r="104" spans="11:37" s="14" customFormat="1">
      <c r="K104"/>
      <c r="M104" s="15"/>
      <c r="N104" s="15"/>
      <c r="O104" s="15"/>
      <c r="P104" s="15"/>
      <c r="Q104" s="15"/>
      <c r="R104" s="15"/>
      <c r="AF104" s="15"/>
      <c r="AG104" s="15"/>
      <c r="AH104" s="15"/>
      <c r="AI104" s="15"/>
      <c r="AJ104" s="15"/>
      <c r="AK104" s="15"/>
    </row>
    <row r="105" spans="11:37" s="14" customFormat="1">
      <c r="K105"/>
      <c r="M105" s="15"/>
      <c r="N105" s="15"/>
      <c r="O105" s="15"/>
      <c r="P105" s="15"/>
      <c r="Q105" s="15"/>
      <c r="R105" s="15"/>
      <c r="AF105" s="15"/>
      <c r="AG105" s="15"/>
      <c r="AH105" s="15"/>
      <c r="AI105" s="15"/>
      <c r="AJ105" s="15"/>
      <c r="AK105" s="15"/>
    </row>
    <row r="106" spans="11:37" s="14" customFormat="1">
      <c r="K106"/>
      <c r="M106" s="15"/>
      <c r="N106" s="15"/>
      <c r="O106" s="15"/>
      <c r="P106" s="15"/>
      <c r="Q106" s="15"/>
      <c r="R106" s="15"/>
      <c r="AF106" s="15"/>
      <c r="AG106" s="15"/>
      <c r="AH106" s="15"/>
      <c r="AI106" s="15"/>
      <c r="AJ106" s="15"/>
      <c r="AK106" s="15"/>
    </row>
    <row r="107" spans="11:37" s="14" customFormat="1">
      <c r="K107"/>
      <c r="M107" s="15"/>
      <c r="N107" s="15"/>
      <c r="O107" s="15"/>
      <c r="P107" s="15"/>
      <c r="Q107" s="15"/>
      <c r="R107" s="15"/>
      <c r="AF107" s="15"/>
      <c r="AG107" s="15"/>
      <c r="AH107" s="15"/>
      <c r="AI107" s="15"/>
      <c r="AJ107" s="15"/>
      <c r="AK107" s="15"/>
    </row>
    <row r="108" spans="11:37" s="14" customFormat="1">
      <c r="K108"/>
      <c r="M108" s="15"/>
      <c r="N108" s="15"/>
      <c r="O108" s="15"/>
      <c r="P108" s="15"/>
      <c r="Q108" s="15"/>
      <c r="R108" s="15"/>
      <c r="AF108" s="15"/>
      <c r="AG108" s="15"/>
      <c r="AH108" s="15"/>
      <c r="AI108" s="15"/>
      <c r="AJ108" s="15"/>
      <c r="AK108" s="15"/>
    </row>
    <row r="109" spans="11:37" s="14" customFormat="1">
      <c r="K109"/>
      <c r="M109" s="15"/>
      <c r="N109" s="15"/>
      <c r="O109" s="15"/>
      <c r="P109" s="15"/>
      <c r="Q109" s="15"/>
      <c r="R109" s="15"/>
      <c r="AF109" s="15"/>
      <c r="AG109" s="15"/>
      <c r="AH109" s="15"/>
      <c r="AI109" s="15"/>
      <c r="AJ109" s="15"/>
      <c r="AK109" s="15"/>
    </row>
    <row r="110" spans="11:37" s="14" customFormat="1">
      <c r="K110"/>
      <c r="M110" s="15"/>
      <c r="N110" s="15"/>
      <c r="O110" s="15"/>
      <c r="P110" s="15"/>
      <c r="Q110" s="15"/>
      <c r="R110" s="15"/>
      <c r="AF110" s="15"/>
      <c r="AG110" s="15"/>
      <c r="AH110" s="15"/>
      <c r="AI110" s="15"/>
      <c r="AJ110" s="15"/>
      <c r="AK110" s="15"/>
    </row>
    <row r="111" spans="11:37" s="14" customFormat="1">
      <c r="K111"/>
      <c r="M111" s="15"/>
      <c r="N111" s="15"/>
      <c r="O111" s="15"/>
      <c r="P111" s="15"/>
      <c r="Q111" s="15"/>
      <c r="R111" s="15"/>
      <c r="AF111" s="15"/>
      <c r="AG111" s="15"/>
      <c r="AH111" s="15"/>
      <c r="AI111" s="15"/>
      <c r="AJ111" s="15"/>
      <c r="AK111" s="15"/>
    </row>
    <row r="112" spans="11:37" s="14" customFormat="1">
      <c r="K112"/>
      <c r="M112" s="15"/>
      <c r="N112" s="15"/>
      <c r="O112" s="15"/>
      <c r="P112" s="15"/>
      <c r="Q112" s="15"/>
      <c r="R112" s="15"/>
      <c r="AF112" s="15"/>
      <c r="AG112" s="15"/>
      <c r="AH112" s="15"/>
      <c r="AI112" s="15"/>
      <c r="AJ112" s="15"/>
      <c r="AK112" s="15"/>
    </row>
    <row r="113" spans="1:52" s="14" customFormat="1">
      <c r="K113"/>
      <c r="M113" s="15"/>
      <c r="N113" s="15"/>
      <c r="O113" s="15"/>
      <c r="P113" s="15"/>
      <c r="Q113" s="15"/>
      <c r="R113" s="15"/>
      <c r="AF113" s="15"/>
      <c r="AG113" s="15"/>
      <c r="AH113" s="15"/>
      <c r="AI113" s="15"/>
      <c r="AJ113" s="15"/>
      <c r="AK113" s="15"/>
    </row>
    <row r="114" spans="1:52" s="14" customFormat="1">
      <c r="K114"/>
      <c r="M114" s="15"/>
      <c r="N114" s="15"/>
      <c r="O114" s="15"/>
      <c r="P114" s="15"/>
      <c r="Q114" s="15"/>
      <c r="R114" s="15"/>
      <c r="AF114" s="15"/>
      <c r="AG114" s="15"/>
      <c r="AH114" s="15"/>
      <c r="AI114" s="15"/>
      <c r="AJ114" s="15"/>
      <c r="AK114" s="15"/>
    </row>
    <row r="115" spans="1:52" s="14" customFormat="1">
      <c r="K115"/>
      <c r="M115" s="15"/>
      <c r="N115" s="15"/>
      <c r="O115" s="15"/>
      <c r="P115" s="15"/>
      <c r="Q115" s="15"/>
      <c r="R115" s="15"/>
      <c r="AF115" s="15"/>
      <c r="AG115" s="15"/>
      <c r="AH115" s="15"/>
      <c r="AI115" s="15"/>
      <c r="AJ115" s="15"/>
      <c r="AK115" s="15"/>
    </row>
    <row r="116" spans="1:52" s="14" customFormat="1">
      <c r="A116" s="16" t="s">
        <v>112</v>
      </c>
      <c r="K116"/>
      <c r="M116" s="15"/>
      <c r="N116" s="15"/>
      <c r="O116" s="15"/>
      <c r="P116" s="15"/>
      <c r="Q116" s="15"/>
      <c r="R116" s="15"/>
      <c r="AF116" s="15"/>
      <c r="AG116" s="15"/>
      <c r="AH116" s="15"/>
      <c r="AI116" s="15"/>
      <c r="AJ116" s="15"/>
      <c r="AK116" s="15"/>
    </row>
    <row r="117" spans="1:52" s="14" customFormat="1">
      <c r="A117" s="14" t="s">
        <v>147</v>
      </c>
      <c r="K117"/>
      <c r="M117" s="15"/>
      <c r="N117" s="15"/>
      <c r="O117" s="15"/>
      <c r="P117" s="15"/>
      <c r="Q117" s="15"/>
      <c r="R117" s="15"/>
      <c r="AF117" s="15"/>
      <c r="AG117" s="15"/>
      <c r="AH117" s="15"/>
      <c r="AI117" s="15"/>
      <c r="AJ117" s="15"/>
      <c r="AK117" s="15"/>
    </row>
    <row r="118" spans="1:52" s="14" customFormat="1">
      <c r="K118"/>
      <c r="M118" s="15"/>
      <c r="N118" s="15"/>
      <c r="O118" s="15"/>
      <c r="P118" s="15"/>
      <c r="Q118" s="15"/>
      <c r="R118" s="15"/>
      <c r="AF118" s="15"/>
      <c r="AG118" s="15"/>
      <c r="AH118" s="15"/>
      <c r="AI118" s="15"/>
      <c r="AJ118" s="15"/>
      <c r="AK118" s="15"/>
    </row>
    <row r="119" spans="1:52" s="14" customFormat="1">
      <c r="K119"/>
      <c r="M119" s="181"/>
      <c r="N119" s="181"/>
      <c r="O119" s="181"/>
      <c r="P119" s="181"/>
      <c r="Q119" s="181"/>
      <c r="R119" s="181"/>
      <c r="S119" s="42"/>
      <c r="T119" s="42"/>
      <c r="U119" s="42"/>
      <c r="AF119" s="15"/>
      <c r="AG119" s="15"/>
      <c r="AH119" s="15"/>
      <c r="AI119" s="15"/>
      <c r="AJ119" s="15"/>
      <c r="AK119" s="15"/>
    </row>
    <row r="120" spans="1:52" s="14" customFormat="1">
      <c r="K120"/>
      <c r="L120" s="42"/>
      <c r="M120" s="15"/>
      <c r="N120" s="15"/>
      <c r="O120" s="15"/>
      <c r="P120" s="15"/>
      <c r="Q120" s="15"/>
      <c r="R120" s="15"/>
      <c r="AE120" s="42"/>
      <c r="AF120" s="181"/>
      <c r="AG120" s="181"/>
      <c r="AH120" s="181"/>
      <c r="AI120" s="181"/>
      <c r="AJ120" s="181"/>
      <c r="AK120" s="181"/>
      <c r="AL120" s="42"/>
      <c r="AM120" s="42"/>
      <c r="AN120" s="42"/>
      <c r="AO120" s="42"/>
      <c r="AP120" s="42"/>
      <c r="AQ120" s="42"/>
      <c r="AR120" s="42"/>
      <c r="AS120" s="42"/>
      <c r="AT120" s="42"/>
      <c r="AU120" s="42"/>
      <c r="AV120" s="42"/>
      <c r="AW120" s="42"/>
      <c r="AX120" s="42"/>
      <c r="AY120" s="42"/>
      <c r="AZ120" s="42"/>
    </row>
    <row r="121" spans="1:52" s="14" customFormat="1">
      <c r="K121"/>
      <c r="M121" s="15"/>
      <c r="N121" s="15"/>
      <c r="O121" s="15"/>
      <c r="P121" s="15"/>
      <c r="Q121" s="15"/>
      <c r="R121" s="15"/>
      <c r="AF121" s="15"/>
      <c r="AG121" s="15"/>
      <c r="AH121" s="15"/>
      <c r="AI121" s="15"/>
      <c r="AJ121" s="15"/>
      <c r="AK121" s="15"/>
    </row>
    <row r="122" spans="1:52" s="14" customFormat="1">
      <c r="K122"/>
      <c r="M122" s="15"/>
      <c r="N122" s="15"/>
      <c r="O122" s="15"/>
      <c r="P122" s="15"/>
      <c r="Q122" s="15"/>
      <c r="R122" s="15"/>
      <c r="AF122" s="15"/>
      <c r="AG122" s="15"/>
      <c r="AH122" s="15"/>
      <c r="AI122" s="15"/>
      <c r="AJ122" s="15"/>
      <c r="AK122" s="15"/>
    </row>
    <row r="123" spans="1:52" s="14" customFormat="1">
      <c r="K123"/>
      <c r="M123" s="15"/>
      <c r="N123" s="15"/>
      <c r="O123" s="15"/>
      <c r="P123" s="15"/>
      <c r="Q123" s="15"/>
      <c r="R123" s="15"/>
      <c r="AF123" s="15"/>
      <c r="AG123" s="15"/>
      <c r="AH123" s="15"/>
      <c r="AI123" s="15"/>
      <c r="AJ123" s="15"/>
      <c r="AK123" s="15"/>
    </row>
    <row r="124" spans="1:52" s="14" customFormat="1">
      <c r="K124"/>
      <c r="M124" s="15"/>
      <c r="N124" s="15"/>
      <c r="O124" s="15"/>
      <c r="P124" s="15"/>
      <c r="Q124" s="15"/>
      <c r="R124" s="15"/>
      <c r="AF124" s="15"/>
      <c r="AG124" s="15"/>
      <c r="AH124" s="15"/>
      <c r="AI124" s="15"/>
      <c r="AJ124" s="15"/>
      <c r="AK124" s="15"/>
    </row>
    <row r="125" spans="1:52" s="14" customFormat="1">
      <c r="K125"/>
      <c r="M125" s="15"/>
      <c r="N125" s="15"/>
      <c r="O125" s="15"/>
      <c r="P125" s="15"/>
      <c r="Q125" s="15"/>
      <c r="R125" s="15"/>
      <c r="AF125" s="15"/>
      <c r="AG125" s="15"/>
      <c r="AH125" s="15"/>
      <c r="AI125" s="15"/>
      <c r="AJ125" s="15"/>
      <c r="AK125" s="15"/>
    </row>
    <row r="126" spans="1:52" s="14" customFormat="1">
      <c r="K126"/>
      <c r="M126" s="15"/>
      <c r="N126" s="15"/>
      <c r="O126" s="15"/>
      <c r="P126" s="15"/>
      <c r="Q126" s="15"/>
      <c r="R126" s="15"/>
      <c r="AF126" s="15"/>
      <c r="AG126" s="15"/>
      <c r="AH126" s="15"/>
      <c r="AI126" s="15"/>
      <c r="AJ126" s="15"/>
      <c r="AK126" s="15"/>
    </row>
    <row r="127" spans="1:52" s="14" customFormat="1">
      <c r="K127"/>
      <c r="M127" s="15"/>
      <c r="N127" s="15"/>
      <c r="O127" s="15"/>
      <c r="P127" s="15"/>
      <c r="Q127" s="15"/>
      <c r="R127" s="15"/>
      <c r="AF127" s="15"/>
      <c r="AG127" s="15"/>
      <c r="AH127" s="15"/>
      <c r="AI127" s="15"/>
      <c r="AJ127" s="15"/>
      <c r="AK127" s="15"/>
    </row>
    <row r="128" spans="1:52" s="14" customFormat="1">
      <c r="K128"/>
      <c r="M128" s="15"/>
      <c r="N128" s="15"/>
      <c r="O128" s="15"/>
      <c r="P128" s="15"/>
      <c r="Q128" s="15"/>
      <c r="R128" s="15"/>
      <c r="AF128" s="15"/>
      <c r="AG128" s="15"/>
      <c r="AH128" s="15"/>
      <c r="AI128" s="15"/>
      <c r="AJ128" s="15"/>
      <c r="AK128" s="15"/>
    </row>
    <row r="129" spans="11:37" s="14" customFormat="1">
      <c r="K129"/>
      <c r="M129" s="15"/>
      <c r="N129" s="15"/>
      <c r="O129" s="15"/>
      <c r="P129" s="15"/>
      <c r="Q129" s="15"/>
      <c r="R129" s="15"/>
      <c r="AF129" s="15"/>
      <c r="AG129" s="15"/>
      <c r="AH129" s="15"/>
      <c r="AI129" s="15"/>
      <c r="AJ129" s="15"/>
      <c r="AK129" s="15"/>
    </row>
    <row r="130" spans="11:37" s="14" customFormat="1">
      <c r="K130"/>
      <c r="M130" s="15"/>
      <c r="N130" s="15"/>
      <c r="O130" s="15"/>
      <c r="P130" s="15"/>
      <c r="Q130" s="15"/>
      <c r="R130" s="15"/>
      <c r="AF130" s="15"/>
      <c r="AG130" s="15"/>
      <c r="AH130" s="15"/>
      <c r="AI130" s="15"/>
      <c r="AJ130" s="15"/>
      <c r="AK130" s="15"/>
    </row>
    <row r="131" spans="11:37" s="14" customFormat="1">
      <c r="K131"/>
      <c r="M131" s="15"/>
      <c r="N131" s="15"/>
      <c r="O131" s="15"/>
      <c r="P131" s="15"/>
      <c r="Q131" s="15"/>
      <c r="R131" s="15"/>
      <c r="AF131" s="15"/>
      <c r="AG131" s="15"/>
      <c r="AH131" s="15"/>
      <c r="AI131" s="15"/>
      <c r="AJ131" s="15"/>
      <c r="AK131" s="15"/>
    </row>
    <row r="132" spans="11:37" s="14" customFormat="1">
      <c r="K132"/>
      <c r="M132" s="15"/>
      <c r="N132" s="15"/>
      <c r="O132" s="15"/>
      <c r="P132" s="15"/>
      <c r="Q132" s="15"/>
      <c r="R132" s="15"/>
      <c r="AF132" s="15"/>
      <c r="AG132" s="15"/>
      <c r="AH132" s="15"/>
      <c r="AI132" s="15"/>
      <c r="AJ132" s="15"/>
      <c r="AK132" s="15"/>
    </row>
    <row r="133" spans="11:37" s="14" customFormat="1">
      <c r="K133"/>
      <c r="M133" s="15"/>
      <c r="N133" s="15"/>
      <c r="O133" s="15"/>
      <c r="P133" s="15"/>
      <c r="Q133" s="15"/>
      <c r="R133" s="15"/>
      <c r="AF133" s="15"/>
      <c r="AG133" s="15"/>
      <c r="AH133" s="15"/>
      <c r="AI133" s="15"/>
      <c r="AJ133" s="15"/>
      <c r="AK133" s="15"/>
    </row>
    <row r="134" spans="11:37" s="14" customFormat="1">
      <c r="K134"/>
      <c r="M134" s="15"/>
      <c r="N134" s="15"/>
      <c r="O134" s="15"/>
      <c r="P134" s="15"/>
      <c r="Q134" s="15"/>
      <c r="R134" s="15"/>
      <c r="AF134" s="15"/>
      <c r="AG134" s="15"/>
      <c r="AH134" s="15"/>
      <c r="AI134" s="15"/>
      <c r="AJ134" s="15"/>
      <c r="AK134" s="15"/>
    </row>
    <row r="135" spans="11:37" s="14" customFormat="1">
      <c r="K135"/>
      <c r="M135" s="15"/>
      <c r="N135" s="15"/>
      <c r="O135" s="15"/>
      <c r="P135" s="15"/>
      <c r="Q135" s="15"/>
      <c r="R135" s="15"/>
      <c r="AF135" s="15"/>
      <c r="AG135" s="15"/>
      <c r="AH135" s="15"/>
      <c r="AI135" s="15"/>
      <c r="AJ135" s="15"/>
      <c r="AK135" s="15"/>
    </row>
    <row r="136" spans="11:37" s="14" customFormat="1">
      <c r="K136"/>
      <c r="M136" s="15"/>
      <c r="N136" s="15"/>
      <c r="O136" s="15"/>
      <c r="P136" s="15"/>
      <c r="Q136" s="15"/>
      <c r="R136" s="15"/>
      <c r="AF136" s="15"/>
      <c r="AG136" s="15"/>
      <c r="AH136" s="15"/>
      <c r="AI136" s="15"/>
      <c r="AJ136" s="15"/>
      <c r="AK136" s="15"/>
    </row>
    <row r="137" spans="11:37" s="14" customFormat="1">
      <c r="K137"/>
      <c r="M137" s="15"/>
      <c r="N137" s="15"/>
      <c r="O137" s="15"/>
      <c r="P137" s="15"/>
      <c r="Q137" s="15"/>
      <c r="R137" s="15"/>
      <c r="AF137" s="15"/>
      <c r="AG137" s="15"/>
      <c r="AH137" s="15"/>
      <c r="AI137" s="15"/>
      <c r="AJ137" s="15"/>
      <c r="AK137" s="15"/>
    </row>
    <row r="138" spans="11:37" s="14" customFormat="1">
      <c r="K138"/>
      <c r="M138" s="15"/>
      <c r="N138" s="15"/>
      <c r="O138" s="15"/>
      <c r="P138" s="15"/>
      <c r="Q138" s="15"/>
      <c r="R138" s="15"/>
      <c r="AF138" s="15"/>
      <c r="AG138" s="15"/>
      <c r="AH138" s="15"/>
      <c r="AI138" s="15"/>
      <c r="AJ138" s="15"/>
      <c r="AK138" s="15"/>
    </row>
    <row r="139" spans="11:37" s="14" customFormat="1">
      <c r="K139"/>
      <c r="M139" s="15"/>
      <c r="N139" s="15"/>
      <c r="O139" s="15"/>
      <c r="P139" s="15"/>
      <c r="Q139" s="15"/>
      <c r="R139" s="15"/>
      <c r="AF139" s="15"/>
      <c r="AG139" s="15"/>
      <c r="AH139" s="15"/>
      <c r="AI139" s="15"/>
      <c r="AJ139" s="15"/>
      <c r="AK139" s="15"/>
    </row>
    <row r="140" spans="11:37" s="14" customFormat="1">
      <c r="K140"/>
      <c r="M140" s="15"/>
      <c r="N140" s="15"/>
      <c r="O140" s="15"/>
      <c r="P140" s="15"/>
      <c r="Q140" s="15"/>
      <c r="R140" s="15"/>
      <c r="AF140" s="15"/>
      <c r="AG140" s="15"/>
      <c r="AH140" s="15"/>
      <c r="AI140" s="15"/>
      <c r="AJ140" s="15"/>
      <c r="AK140" s="15"/>
    </row>
    <row r="141" spans="11:37" s="14" customFormat="1">
      <c r="K141"/>
      <c r="M141" s="15"/>
      <c r="N141" s="15"/>
      <c r="O141" s="15"/>
      <c r="P141" s="15"/>
      <c r="Q141" s="15"/>
      <c r="R141" s="15"/>
      <c r="AF141" s="15"/>
      <c r="AG141" s="15"/>
      <c r="AH141" s="15"/>
      <c r="AI141" s="15"/>
      <c r="AJ141" s="15"/>
      <c r="AK141" s="15"/>
    </row>
    <row r="142" spans="11:37" s="14" customFormat="1">
      <c r="K142"/>
      <c r="M142" s="15"/>
      <c r="N142" s="15"/>
      <c r="O142" s="15"/>
      <c r="P142" s="15"/>
      <c r="Q142" s="15"/>
      <c r="R142" s="15"/>
      <c r="AF142" s="15"/>
      <c r="AG142" s="15"/>
      <c r="AH142" s="15"/>
      <c r="AI142" s="15"/>
      <c r="AJ142" s="15"/>
      <c r="AK142" s="15"/>
    </row>
    <row r="143" spans="11:37" s="14" customFormat="1">
      <c r="K143"/>
      <c r="M143" s="15"/>
      <c r="N143" s="15"/>
      <c r="O143" s="15"/>
      <c r="P143" s="15"/>
      <c r="Q143" s="15"/>
      <c r="R143" s="15"/>
      <c r="AF143" s="15"/>
      <c r="AG143" s="15"/>
      <c r="AH143" s="15"/>
      <c r="AI143" s="15"/>
      <c r="AJ143" s="15"/>
      <c r="AK143" s="15"/>
    </row>
    <row r="144" spans="11:37" s="14" customFormat="1">
      <c r="K144"/>
      <c r="M144" s="15"/>
      <c r="N144" s="15"/>
      <c r="O144" s="15"/>
      <c r="P144" s="15"/>
      <c r="Q144" s="15"/>
      <c r="R144" s="15"/>
      <c r="AF144" s="15"/>
      <c r="AG144" s="15"/>
      <c r="AH144" s="15"/>
      <c r="AI144" s="15"/>
      <c r="AJ144" s="15"/>
      <c r="AK144" s="15"/>
    </row>
    <row r="145" spans="11:37" s="14" customFormat="1">
      <c r="K145"/>
      <c r="M145" s="15"/>
      <c r="N145" s="15"/>
      <c r="O145" s="15"/>
      <c r="P145" s="15"/>
      <c r="Q145" s="15"/>
      <c r="R145" s="15"/>
      <c r="AF145" s="15"/>
      <c r="AG145" s="15"/>
      <c r="AH145" s="15"/>
      <c r="AI145" s="15"/>
      <c r="AJ145" s="15"/>
      <c r="AK145" s="15"/>
    </row>
    <row r="146" spans="11:37" s="14" customFormat="1">
      <c r="K146"/>
      <c r="M146" s="15"/>
      <c r="N146" s="15"/>
      <c r="O146" s="15"/>
      <c r="P146" s="15"/>
      <c r="Q146" s="15"/>
      <c r="R146" s="15"/>
      <c r="AF146" s="15"/>
      <c r="AG146" s="15"/>
      <c r="AH146" s="15"/>
      <c r="AI146" s="15"/>
      <c r="AJ146" s="15"/>
      <c r="AK146" s="15"/>
    </row>
    <row r="147" spans="11:37" s="14" customFormat="1">
      <c r="K147"/>
      <c r="M147" s="15"/>
      <c r="N147" s="15"/>
      <c r="O147" s="15"/>
      <c r="P147" s="15"/>
      <c r="Q147" s="15"/>
      <c r="R147" s="15"/>
      <c r="AF147" s="15"/>
      <c r="AG147" s="15"/>
      <c r="AH147" s="15"/>
      <c r="AI147" s="15"/>
      <c r="AJ147" s="15"/>
      <c r="AK147" s="15"/>
    </row>
    <row r="148" spans="11:37" s="14" customFormat="1">
      <c r="K148"/>
      <c r="M148" s="15"/>
      <c r="N148" s="15"/>
      <c r="O148" s="15"/>
      <c r="P148" s="15"/>
      <c r="Q148" s="15"/>
      <c r="R148" s="15"/>
      <c r="AF148" s="15"/>
      <c r="AG148" s="15"/>
      <c r="AH148" s="15"/>
      <c r="AI148" s="15"/>
      <c r="AJ148" s="15"/>
      <c r="AK148" s="15"/>
    </row>
    <row r="149" spans="11:37" s="14" customFormat="1">
      <c r="K149"/>
      <c r="M149" s="15"/>
      <c r="N149" s="15"/>
      <c r="O149" s="15"/>
      <c r="P149" s="15"/>
      <c r="Q149" s="15"/>
      <c r="R149" s="15"/>
      <c r="AF149" s="15"/>
      <c r="AG149" s="15"/>
      <c r="AH149" s="15"/>
      <c r="AI149" s="15"/>
      <c r="AJ149" s="15"/>
      <c r="AK149" s="15"/>
    </row>
    <row r="150" spans="11:37" s="14" customFormat="1">
      <c r="K150"/>
      <c r="M150" s="15"/>
      <c r="N150" s="15"/>
      <c r="O150" s="15"/>
      <c r="P150" s="15"/>
      <c r="Q150" s="15"/>
      <c r="R150" s="15"/>
      <c r="AF150" s="15"/>
      <c r="AG150" s="15"/>
      <c r="AH150" s="15"/>
      <c r="AI150" s="15"/>
      <c r="AJ150" s="15"/>
      <c r="AK150" s="15"/>
    </row>
    <row r="151" spans="11:37" s="14" customFormat="1">
      <c r="K151"/>
      <c r="M151" s="15"/>
      <c r="N151" s="15"/>
      <c r="O151" s="15"/>
      <c r="P151" s="15"/>
      <c r="Q151" s="15"/>
      <c r="R151" s="15"/>
      <c r="AF151" s="15"/>
      <c r="AG151" s="15"/>
      <c r="AH151" s="15"/>
      <c r="AI151" s="15"/>
      <c r="AJ151" s="15"/>
      <c r="AK151" s="15"/>
    </row>
    <row r="152" spans="11:37" s="14" customFormat="1">
      <c r="K152"/>
      <c r="M152" s="15"/>
      <c r="N152" s="15"/>
      <c r="O152" s="15"/>
      <c r="P152" s="15"/>
      <c r="Q152" s="15"/>
      <c r="R152" s="15"/>
      <c r="AF152" s="15"/>
      <c r="AG152" s="15"/>
      <c r="AH152" s="15"/>
      <c r="AI152" s="15"/>
      <c r="AJ152" s="15"/>
      <c r="AK152" s="15"/>
    </row>
    <row r="153" spans="11:37" s="14" customFormat="1">
      <c r="K153"/>
      <c r="M153" s="15"/>
      <c r="N153" s="15"/>
      <c r="O153" s="15"/>
      <c r="P153" s="15"/>
      <c r="Q153" s="15"/>
      <c r="R153" s="15"/>
      <c r="AF153" s="15"/>
      <c r="AG153" s="15"/>
      <c r="AH153" s="15"/>
      <c r="AI153" s="15"/>
      <c r="AJ153" s="15"/>
      <c r="AK153" s="15"/>
    </row>
    <row r="154" spans="11:37" s="14" customFormat="1">
      <c r="K154"/>
      <c r="M154" s="15"/>
      <c r="N154" s="15"/>
      <c r="O154" s="15"/>
      <c r="P154" s="15"/>
      <c r="Q154" s="15"/>
      <c r="R154" s="15"/>
      <c r="AF154" s="15"/>
      <c r="AG154" s="15"/>
      <c r="AH154" s="15"/>
      <c r="AI154" s="15"/>
      <c r="AJ154" s="15"/>
      <c r="AK154" s="15"/>
    </row>
    <row r="155" spans="11:37" s="14" customFormat="1">
      <c r="K155"/>
      <c r="M155" s="15"/>
      <c r="N155" s="15"/>
      <c r="O155" s="15"/>
      <c r="P155" s="15"/>
      <c r="Q155" s="15"/>
      <c r="R155" s="15"/>
      <c r="AF155" s="15"/>
      <c r="AG155" s="15"/>
      <c r="AH155" s="15"/>
      <c r="AI155" s="15"/>
      <c r="AJ155" s="15"/>
      <c r="AK155" s="15"/>
    </row>
    <row r="156" spans="11:37" s="14" customFormat="1">
      <c r="K156"/>
      <c r="M156" s="15"/>
      <c r="N156" s="15"/>
      <c r="O156" s="15"/>
      <c r="P156" s="15"/>
      <c r="Q156" s="15"/>
      <c r="R156" s="15"/>
      <c r="AF156" s="15"/>
      <c r="AG156" s="15"/>
      <c r="AH156" s="15"/>
      <c r="AI156" s="15"/>
      <c r="AJ156" s="15"/>
      <c r="AK156" s="15"/>
    </row>
    <row r="157" spans="11:37" s="14" customFormat="1">
      <c r="K157"/>
      <c r="M157" s="15"/>
      <c r="N157" s="15"/>
      <c r="O157" s="15"/>
      <c r="P157" s="15"/>
      <c r="Q157" s="15"/>
      <c r="R157" s="15"/>
      <c r="AF157" s="15"/>
      <c r="AG157" s="15"/>
      <c r="AH157" s="15"/>
      <c r="AI157" s="15"/>
      <c r="AJ157" s="15"/>
      <c r="AK157" s="15"/>
    </row>
    <row r="158" spans="11:37" s="14" customFormat="1">
      <c r="K158"/>
      <c r="M158" s="15"/>
      <c r="N158" s="15"/>
      <c r="O158" s="15"/>
      <c r="P158" s="15"/>
      <c r="Q158" s="15"/>
      <c r="R158" s="15"/>
      <c r="AF158" s="15"/>
      <c r="AG158" s="15"/>
      <c r="AH158" s="15"/>
      <c r="AI158" s="15"/>
      <c r="AJ158" s="15"/>
      <c r="AK158" s="15"/>
    </row>
    <row r="159" spans="11:37" s="14" customFormat="1">
      <c r="K159"/>
      <c r="M159" s="15"/>
      <c r="N159" s="15"/>
      <c r="O159" s="15"/>
      <c r="P159" s="15"/>
      <c r="Q159" s="15"/>
      <c r="R159" s="15"/>
      <c r="AF159" s="15"/>
      <c r="AG159" s="15"/>
      <c r="AH159" s="15"/>
      <c r="AI159" s="15"/>
      <c r="AJ159" s="15"/>
      <c r="AK159" s="15"/>
    </row>
    <row r="160" spans="11:37" s="14" customFormat="1">
      <c r="K160"/>
      <c r="M160" s="15"/>
      <c r="N160" s="15"/>
      <c r="O160" s="15"/>
      <c r="P160" s="15"/>
      <c r="Q160" s="15"/>
      <c r="R160" s="15"/>
      <c r="AF160" s="15"/>
      <c r="AG160" s="15"/>
      <c r="AH160" s="15"/>
      <c r="AI160" s="15"/>
      <c r="AJ160" s="15"/>
      <c r="AK160" s="15"/>
    </row>
    <row r="161" spans="1:37" s="14" customFormat="1">
      <c r="A161" s="16" t="s">
        <v>116</v>
      </c>
      <c r="K161"/>
      <c r="M161" s="15"/>
      <c r="N161" s="15"/>
      <c r="O161" s="15"/>
      <c r="P161" s="15"/>
      <c r="Q161" s="15"/>
      <c r="R161" s="15"/>
      <c r="AF161" s="15"/>
      <c r="AG161" s="15"/>
      <c r="AH161" s="15"/>
      <c r="AI161" s="15"/>
      <c r="AJ161" s="15"/>
      <c r="AK161" s="15"/>
    </row>
    <row r="162" spans="1:37" s="14" customFormat="1">
      <c r="K162"/>
      <c r="M162" s="15"/>
      <c r="N162" s="15"/>
      <c r="O162" s="15"/>
      <c r="P162" s="15"/>
      <c r="Q162" s="15"/>
      <c r="R162" s="15"/>
      <c r="AF162" s="15"/>
      <c r="AG162" s="15"/>
      <c r="AH162" s="15"/>
      <c r="AI162" s="15"/>
      <c r="AJ162" s="15"/>
      <c r="AK162" s="15"/>
    </row>
    <row r="163" spans="1:37" s="14" customFormat="1">
      <c r="K163"/>
      <c r="M163" s="15"/>
      <c r="N163" s="15"/>
      <c r="O163" s="15"/>
      <c r="P163" s="15"/>
      <c r="Q163" s="15"/>
      <c r="R163" s="15"/>
      <c r="AF163" s="15"/>
      <c r="AG163" s="15"/>
      <c r="AH163" s="15"/>
      <c r="AI163" s="15"/>
      <c r="AJ163" s="15"/>
      <c r="AK163" s="15"/>
    </row>
    <row r="164" spans="1:37" s="14" customFormat="1">
      <c r="K164"/>
      <c r="M164" s="15"/>
      <c r="N164" s="15"/>
      <c r="O164" s="15"/>
      <c r="P164" s="15"/>
      <c r="Q164" s="15"/>
      <c r="R164" s="15"/>
      <c r="AF164" s="15"/>
      <c r="AG164" s="15"/>
      <c r="AH164" s="15"/>
      <c r="AI164" s="15"/>
      <c r="AJ164" s="15"/>
      <c r="AK164" s="15"/>
    </row>
    <row r="165" spans="1:37" s="14" customFormat="1">
      <c r="K165"/>
      <c r="M165" s="15"/>
      <c r="N165" s="15"/>
      <c r="O165" s="15"/>
      <c r="P165" s="15"/>
      <c r="Q165" s="15"/>
      <c r="R165" s="15"/>
      <c r="AF165" s="15"/>
      <c r="AG165" s="15"/>
      <c r="AH165" s="15"/>
      <c r="AI165" s="15"/>
      <c r="AJ165" s="15"/>
      <c r="AK165" s="15"/>
    </row>
    <row r="166" spans="1:37" s="14" customFormat="1">
      <c r="K166"/>
      <c r="M166" s="15"/>
      <c r="N166" s="15"/>
      <c r="O166" s="15"/>
      <c r="P166" s="15"/>
      <c r="Q166" s="15"/>
      <c r="R166" s="15"/>
      <c r="AF166" s="15"/>
      <c r="AG166" s="15"/>
      <c r="AH166" s="15"/>
      <c r="AI166" s="15"/>
      <c r="AJ166" s="15"/>
      <c r="AK166" s="15"/>
    </row>
    <row r="167" spans="1:37" s="14" customFormat="1">
      <c r="K167"/>
      <c r="M167" s="15"/>
      <c r="N167" s="15"/>
      <c r="O167" s="15"/>
      <c r="P167" s="15"/>
      <c r="Q167" s="15"/>
      <c r="R167" s="15"/>
      <c r="AF167" s="15"/>
      <c r="AG167" s="15"/>
      <c r="AH167" s="15"/>
      <c r="AI167" s="15"/>
      <c r="AJ167" s="15"/>
      <c r="AK167" s="15"/>
    </row>
    <row r="168" spans="1:37" s="14" customFormat="1">
      <c r="K168"/>
      <c r="M168" s="15"/>
      <c r="N168" s="15"/>
      <c r="O168" s="15"/>
      <c r="P168" s="15"/>
      <c r="Q168" s="15"/>
      <c r="R168" s="15"/>
      <c r="AF168" s="15"/>
      <c r="AG168" s="15"/>
      <c r="AH168" s="15"/>
      <c r="AI168" s="15"/>
      <c r="AJ168" s="15"/>
      <c r="AK168" s="15"/>
    </row>
    <row r="169" spans="1:37" s="14" customFormat="1">
      <c r="K169"/>
      <c r="M169" s="15"/>
      <c r="N169" s="15"/>
      <c r="O169" s="15"/>
      <c r="P169" s="15"/>
      <c r="Q169" s="15"/>
      <c r="R169" s="15"/>
      <c r="AF169" s="15"/>
      <c r="AG169" s="15"/>
      <c r="AH169" s="15"/>
      <c r="AI169" s="15"/>
      <c r="AJ169" s="15"/>
      <c r="AK169" s="15"/>
    </row>
    <row r="170" spans="1:37" s="14" customFormat="1">
      <c r="K170"/>
      <c r="M170" s="15"/>
      <c r="N170" s="15"/>
      <c r="O170" s="15"/>
      <c r="P170" s="15"/>
      <c r="Q170" s="15"/>
      <c r="R170" s="15"/>
      <c r="AF170" s="15"/>
      <c r="AG170" s="15"/>
      <c r="AH170" s="15"/>
      <c r="AI170" s="15"/>
      <c r="AJ170" s="15"/>
      <c r="AK170" s="15"/>
    </row>
    <row r="171" spans="1:37" s="14" customFormat="1">
      <c r="K171"/>
      <c r="M171" s="15"/>
      <c r="N171" s="15"/>
      <c r="O171" s="15"/>
      <c r="P171" s="15"/>
      <c r="Q171" s="15"/>
      <c r="R171" s="15"/>
      <c r="AF171" s="15"/>
      <c r="AG171" s="15"/>
      <c r="AH171" s="15"/>
      <c r="AI171" s="15"/>
      <c r="AJ171" s="15"/>
      <c r="AK171" s="15"/>
    </row>
    <row r="172" spans="1:37" s="14" customFormat="1">
      <c r="K172"/>
      <c r="M172" s="15"/>
      <c r="N172" s="15"/>
      <c r="O172" s="15"/>
      <c r="P172" s="15"/>
      <c r="Q172" s="15"/>
      <c r="R172" s="15"/>
      <c r="AF172" s="15"/>
      <c r="AG172" s="15"/>
      <c r="AH172" s="15"/>
      <c r="AI172" s="15"/>
      <c r="AJ172" s="15"/>
      <c r="AK172" s="15"/>
    </row>
    <row r="173" spans="1:37" s="14" customFormat="1">
      <c r="K173"/>
      <c r="M173" s="15"/>
      <c r="N173" s="15"/>
      <c r="O173" s="15"/>
      <c r="P173" s="15"/>
      <c r="Q173" s="15"/>
      <c r="R173" s="15"/>
      <c r="AF173" s="15"/>
      <c r="AG173" s="15"/>
      <c r="AH173" s="15"/>
      <c r="AI173" s="15"/>
      <c r="AJ173" s="15"/>
      <c r="AK173" s="15"/>
    </row>
    <row r="174" spans="1:37" s="14" customFormat="1">
      <c r="K174"/>
      <c r="M174" s="15"/>
      <c r="N174" s="15"/>
      <c r="O174" s="15"/>
      <c r="P174" s="15"/>
      <c r="Q174" s="15"/>
      <c r="R174" s="15"/>
      <c r="AF174" s="15"/>
      <c r="AG174" s="15"/>
      <c r="AH174" s="15"/>
      <c r="AI174" s="15"/>
      <c r="AJ174" s="15"/>
      <c r="AK174" s="15"/>
    </row>
    <row r="175" spans="1:37" s="14" customFormat="1">
      <c r="K175"/>
      <c r="M175" s="15"/>
      <c r="N175" s="15"/>
      <c r="O175" s="15"/>
      <c r="P175" s="15"/>
      <c r="Q175" s="15"/>
      <c r="R175" s="15"/>
      <c r="AF175" s="15"/>
      <c r="AG175" s="15"/>
      <c r="AH175" s="15"/>
      <c r="AI175" s="15"/>
      <c r="AJ175" s="15"/>
      <c r="AK175" s="15"/>
    </row>
    <row r="176" spans="1:37" s="14" customFormat="1">
      <c r="K176"/>
      <c r="M176" s="15"/>
      <c r="N176" s="15"/>
      <c r="O176" s="15"/>
      <c r="P176" s="15"/>
      <c r="Q176" s="15"/>
      <c r="R176" s="15"/>
      <c r="AF176" s="15"/>
      <c r="AG176" s="15"/>
      <c r="AH176" s="15"/>
      <c r="AI176" s="15"/>
      <c r="AJ176" s="15"/>
      <c r="AK176" s="15"/>
    </row>
    <row r="177" spans="11:52" s="14" customFormat="1">
      <c r="K177"/>
      <c r="M177" s="15"/>
      <c r="N177" s="15"/>
      <c r="O177" s="15"/>
      <c r="P177" s="15"/>
      <c r="Q177" s="15"/>
      <c r="R177" s="15"/>
      <c r="AF177" s="15"/>
      <c r="AG177" s="15"/>
      <c r="AH177" s="15"/>
      <c r="AI177" s="15"/>
      <c r="AJ177" s="15"/>
      <c r="AK177" s="15"/>
    </row>
    <row r="178" spans="11:52">
      <c r="L178" s="14"/>
      <c r="AO178" s="14"/>
      <c r="AP178" s="14"/>
      <c r="AQ178" s="14"/>
      <c r="AR178" s="14"/>
      <c r="AS178" s="14"/>
      <c r="AT178" s="14"/>
      <c r="AU178" s="14"/>
      <c r="AV178" s="14"/>
      <c r="AW178" s="14"/>
      <c r="AX178" s="14"/>
      <c r="AY178" s="14"/>
      <c r="AZ178" s="14"/>
    </row>
    <row r="179" spans="11:52">
      <c r="L179" s="14"/>
      <c r="AO179" s="14"/>
      <c r="AP179" s="14"/>
      <c r="AQ179" s="14"/>
      <c r="AR179" s="14"/>
      <c r="AS179" s="14"/>
      <c r="AT179" s="14"/>
      <c r="AU179" s="14"/>
      <c r="AV179" s="14"/>
      <c r="AW179" s="14"/>
      <c r="AX179" s="14"/>
      <c r="AY179" s="14"/>
      <c r="AZ179" s="14"/>
    </row>
    <row r="180" spans="11:52">
      <c r="L180" s="14"/>
      <c r="AO180" s="14"/>
      <c r="AP180" s="14"/>
      <c r="AQ180" s="14"/>
      <c r="AR180" s="14"/>
      <c r="AS180" s="14"/>
      <c r="AT180" s="14"/>
      <c r="AU180" s="14"/>
      <c r="AV180" s="14"/>
      <c r="AW180" s="14"/>
      <c r="AX180" s="14"/>
      <c r="AY180" s="14"/>
      <c r="AZ180" s="14"/>
    </row>
  </sheetData>
  <autoFilter ref="A6:AO20" xr:uid="{E044A5A0-44EA-436F-8117-8F4DCF996C56}"/>
  <mergeCells count="53">
    <mergeCell ref="AX1:AZ1"/>
    <mergeCell ref="AX2:AZ2"/>
    <mergeCell ref="AX3:AZ3"/>
    <mergeCell ref="AX4:AY4"/>
    <mergeCell ref="AX5:AY5"/>
    <mergeCell ref="AU1:AW1"/>
    <mergeCell ref="AU2:AW2"/>
    <mergeCell ref="AU3:AW3"/>
    <mergeCell ref="AU4:AV4"/>
    <mergeCell ref="AU5:AV5"/>
    <mergeCell ref="AR1:AT1"/>
    <mergeCell ref="AR2:AT2"/>
    <mergeCell ref="AR3:AT3"/>
    <mergeCell ref="AR4:AS4"/>
    <mergeCell ref="AR5:AS5"/>
    <mergeCell ref="S2:U5"/>
    <mergeCell ref="AF1:AK1"/>
    <mergeCell ref="AF2:AK3"/>
    <mergeCell ref="AL2:AN5"/>
    <mergeCell ref="AF4:AJ4"/>
    <mergeCell ref="AF5:AJ5"/>
    <mergeCell ref="AE1:AE20"/>
    <mergeCell ref="AB1:AD1"/>
    <mergeCell ref="AB2:AD2"/>
    <mergeCell ref="AB3:AD3"/>
    <mergeCell ref="AB4:AC4"/>
    <mergeCell ref="AB5:AC5"/>
    <mergeCell ref="Y5:Z5"/>
    <mergeCell ref="V1:X1"/>
    <mergeCell ref="Y1:AA1"/>
    <mergeCell ref="Y2:AA2"/>
    <mergeCell ref="M1:R1"/>
    <mergeCell ref="D1:K1"/>
    <mergeCell ref="B16:B19"/>
    <mergeCell ref="A7:A19"/>
    <mergeCell ref="B7:B15"/>
    <mergeCell ref="A2:A6"/>
    <mergeCell ref="B2:B6"/>
    <mergeCell ref="C2:C6"/>
    <mergeCell ref="D2:K5"/>
    <mergeCell ref="M2:R5"/>
    <mergeCell ref="L1:L20"/>
    <mergeCell ref="AO1:AQ1"/>
    <mergeCell ref="AO2:AQ2"/>
    <mergeCell ref="AO3:AQ3"/>
    <mergeCell ref="AO4:AP4"/>
    <mergeCell ref="AO5:AP5"/>
    <mergeCell ref="V5:W5"/>
    <mergeCell ref="Y3:AA3"/>
    <mergeCell ref="Y4:Z4"/>
    <mergeCell ref="V2:X2"/>
    <mergeCell ref="V3:X3"/>
    <mergeCell ref="V4:W4"/>
  </mergeCells>
  <conditionalFormatting sqref="V7:AA7 V13:X20 V8:X11 Y8:AA20 AB7:AD20">
    <cfRule type="cellIs" dxfId="30" priority="9" operator="lessThan">
      <formula>0.000001</formula>
    </cfRule>
    <cfRule type="cellIs" dxfId="29" priority="10" operator="greaterThan">
      <formula>0.000001</formula>
    </cfRule>
  </conditionalFormatting>
  <conditionalFormatting sqref="V7:AA7 V13:X20 V8:X11 Y8:AA20 AB7:AD20">
    <cfRule type="cellIs" dxfId="28" priority="6" operator="greaterThan">
      <formula>0.000001</formula>
    </cfRule>
  </conditionalFormatting>
  <conditionalFormatting sqref="AO7:AQ11 AO13:AQ20">
    <cfRule type="cellIs" dxfId="27" priority="5" operator="lessThan">
      <formula>300</formula>
    </cfRule>
  </conditionalFormatting>
  <conditionalFormatting sqref="AR7:AT11 AR13:AT20">
    <cfRule type="cellIs" dxfId="26" priority="3" operator="lessThan">
      <formula>300</formula>
    </cfRule>
  </conditionalFormatting>
  <conditionalFormatting sqref="AU7:AW11 AU13:AW20">
    <cfRule type="cellIs" dxfId="25" priority="2" operator="lessThan">
      <formula>300</formula>
    </cfRule>
  </conditionalFormatting>
  <conditionalFormatting sqref="AX7:AZ11 AX13:AZ20">
    <cfRule type="cellIs" dxfId="24" priority="1" operator="lessThan">
      <formula>300</formula>
    </cfRule>
  </conditionalFormatting>
  <hyperlinks>
    <hyperlink ref="A65" r:id="rId1" xr:uid="{522EC4A4-9B90-4928-84A8-E8030A9EF9B1}"/>
    <hyperlink ref="A116" r:id="rId2" xr:uid="{F74DF9F7-0B09-4437-827F-A7E4BEFFA04D}"/>
    <hyperlink ref="A161" r:id="rId3" xr:uid="{126D6C39-3864-4D33-8585-5AB3A5817227}"/>
  </hyperlinks>
  <pageMargins left="0.7" right="0.7" top="0.75" bottom="0.75" header="0.3" footer="0.3"/>
  <pageSetup orientation="portrait" r:id="rId4"/>
  <drawing r:id="rId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4CB663-833B-461B-9571-7F84B6375BE3}">
  <sheetPr codeName="Sheet3">
    <tabColor theme="7"/>
  </sheetPr>
  <dimension ref="A1:Q25"/>
  <sheetViews>
    <sheetView zoomScaleNormal="100" workbookViewId="0">
      <pane xSplit="3" ySplit="5" topLeftCell="D6" activePane="bottomRight" state="frozen"/>
      <selection pane="bottomRight" activeCell="I6" sqref="I6"/>
      <selection pane="bottomLeft" activeCell="A6" sqref="A6"/>
      <selection pane="topRight" activeCell="D1" sqref="D1"/>
    </sheetView>
  </sheetViews>
  <sheetFormatPr defaultColWidth="8.7109375" defaultRowHeight="14.1"/>
  <cols>
    <col min="1" max="1" width="20.28515625" style="14" customWidth="1"/>
    <col min="2" max="2" width="16.85546875" style="14" customWidth="1"/>
    <col min="3" max="3" width="40.140625" style="15" customWidth="1"/>
    <col min="4" max="4" width="8.85546875" style="14" bestFit="1" customWidth="1"/>
    <col min="5" max="5" width="7.85546875" style="14" customWidth="1"/>
    <col min="6" max="7" width="8.7109375" style="14"/>
    <col min="8" max="13" width="9.7109375" style="14" customWidth="1"/>
    <col min="14" max="14" width="48.42578125" style="28" customWidth="1"/>
    <col min="15" max="15" width="47" style="32" customWidth="1"/>
    <col min="16" max="16" width="33" style="32" customWidth="1"/>
    <col min="17" max="17" width="68.85546875" style="14" customWidth="1"/>
    <col min="18" max="16384" width="8.7109375" style="14"/>
  </cols>
  <sheetData>
    <row r="1" spans="1:17" ht="36" customHeight="1">
      <c r="A1" s="273" t="s">
        <v>148</v>
      </c>
      <c r="B1" s="273"/>
      <c r="C1" s="273"/>
      <c r="D1" s="273"/>
      <c r="E1" s="273"/>
      <c r="F1" s="273"/>
      <c r="G1" s="273"/>
      <c r="H1" s="273"/>
      <c r="I1" s="273"/>
      <c r="J1" s="273"/>
      <c r="K1" s="273"/>
      <c r="L1" s="273"/>
      <c r="M1" s="273"/>
    </row>
    <row r="2" spans="1:17">
      <c r="A2" s="42"/>
    </row>
    <row r="3" spans="1:17" s="15" customFormat="1" ht="17.45">
      <c r="A3" s="234" t="s">
        <v>34</v>
      </c>
      <c r="B3" s="234" t="s">
        <v>35</v>
      </c>
      <c r="C3" s="234" t="s">
        <v>36</v>
      </c>
      <c r="D3" s="279" t="s">
        <v>149</v>
      </c>
      <c r="E3" s="280"/>
      <c r="F3" s="280"/>
      <c r="G3" s="280"/>
      <c r="H3" s="280"/>
      <c r="I3" s="280"/>
      <c r="J3" s="280"/>
      <c r="K3" s="280"/>
      <c r="L3" s="280"/>
      <c r="M3" s="280"/>
      <c r="N3" s="28"/>
      <c r="O3" s="28"/>
      <c r="P3" s="28"/>
    </row>
    <row r="4" spans="1:17" s="15" customFormat="1" ht="17.45">
      <c r="A4" s="234"/>
      <c r="B4" s="234"/>
      <c r="C4" s="234"/>
      <c r="D4" s="25"/>
      <c r="E4" s="25"/>
      <c r="F4" s="25"/>
      <c r="G4" s="25"/>
      <c r="H4" s="276" t="s">
        <v>150</v>
      </c>
      <c r="I4" s="277"/>
      <c r="J4" s="278"/>
      <c r="K4" s="276" t="s">
        <v>151</v>
      </c>
      <c r="L4" s="277"/>
      <c r="M4" s="278"/>
      <c r="N4" s="28"/>
      <c r="O4" s="28"/>
      <c r="P4" s="28"/>
    </row>
    <row r="5" spans="1:17" s="15" customFormat="1" ht="45">
      <c r="A5" s="234"/>
      <c r="B5" s="234"/>
      <c r="C5" s="234"/>
      <c r="D5" s="195" t="s">
        <v>54</v>
      </c>
      <c r="E5" s="195" t="s">
        <v>55</v>
      </c>
      <c r="F5" s="195" t="s">
        <v>56</v>
      </c>
      <c r="G5" s="195" t="s">
        <v>57</v>
      </c>
      <c r="H5" s="195" t="s">
        <v>58</v>
      </c>
      <c r="I5" s="195" t="s">
        <v>59</v>
      </c>
      <c r="J5" s="195" t="s">
        <v>67</v>
      </c>
      <c r="K5" s="195" t="s">
        <v>58</v>
      </c>
      <c r="L5" s="195" t="s">
        <v>59</v>
      </c>
      <c r="M5" s="195" t="s">
        <v>60</v>
      </c>
      <c r="N5" s="29" t="s">
        <v>152</v>
      </c>
      <c r="O5" s="29" t="s">
        <v>153</v>
      </c>
      <c r="P5" s="28"/>
    </row>
    <row r="6" spans="1:17" s="18" customFormat="1" ht="90.95">
      <c r="A6" s="259" t="s">
        <v>68</v>
      </c>
      <c r="B6" s="283" t="s">
        <v>69</v>
      </c>
      <c r="C6" s="12" t="s">
        <v>70</v>
      </c>
      <c r="D6" s="183">
        <v>3531219</v>
      </c>
      <c r="E6" s="183">
        <v>2005</v>
      </c>
      <c r="F6" s="179" t="s">
        <v>95</v>
      </c>
      <c r="G6" s="179" t="s">
        <v>72</v>
      </c>
      <c r="H6" s="35">
        <f>AVERAGE('Experimental Study Data'!I6:I15)</f>
        <v>4.4400000000000004E-3</v>
      </c>
      <c r="I6" s="35">
        <f>AVERAGE('Experimental Study Data'!J6:J15)</f>
        <v>9.7099999999999999E-3</v>
      </c>
      <c r="J6" s="35">
        <f>AVERAGE('Experimental Study Data'!H6:H15)</f>
        <v>6.94E-3</v>
      </c>
      <c r="K6" s="27">
        <f>H6/6</f>
        <v>7.400000000000001E-4</v>
      </c>
      <c r="L6" s="120">
        <f>I6/6</f>
        <v>1.6183333333333334E-3</v>
      </c>
      <c r="M6" s="120">
        <f>J6/6</f>
        <v>1.1566666666666667E-3</v>
      </c>
      <c r="N6" s="12" t="s">
        <v>154</v>
      </c>
      <c r="O6" s="12" t="s">
        <v>155</v>
      </c>
      <c r="P6" s="30"/>
    </row>
    <row r="7" spans="1:17" s="18" customFormat="1" ht="51.95">
      <c r="A7" s="259"/>
      <c r="B7" s="283"/>
      <c r="C7" s="12" t="s">
        <v>76</v>
      </c>
      <c r="D7" s="179">
        <v>2604770</v>
      </c>
      <c r="E7" s="179">
        <v>2000</v>
      </c>
      <c r="F7" s="179" t="s">
        <v>77</v>
      </c>
      <c r="G7" s="1" t="s">
        <v>78</v>
      </c>
      <c r="H7" s="179">
        <f>I7/2</f>
        <v>5.0000000000000001E-3</v>
      </c>
      <c r="I7" s="179">
        <f>'Outdoor Monitoring Study Data'!I6</f>
        <v>0.01</v>
      </c>
      <c r="J7" s="7">
        <f>I7/2</f>
        <v>5.0000000000000001E-3</v>
      </c>
      <c r="K7" s="179">
        <f>L7/2</f>
        <v>5.0000000000000001E-3</v>
      </c>
      <c r="L7" s="34">
        <f>'Outdoor Monitoring Study Data'!I10</f>
        <v>0.01</v>
      </c>
      <c r="M7" s="26">
        <f>L7/2</f>
        <v>5.0000000000000001E-3</v>
      </c>
      <c r="N7" s="12" t="s">
        <v>156</v>
      </c>
      <c r="O7" s="12" t="s">
        <v>157</v>
      </c>
      <c r="P7" s="38"/>
    </row>
    <row r="8" spans="1:17" s="18" customFormat="1" ht="78">
      <c r="A8" s="259"/>
      <c r="B8" s="283"/>
      <c r="C8" s="12" t="s">
        <v>82</v>
      </c>
      <c r="D8" s="179">
        <v>2604770</v>
      </c>
      <c r="E8" s="179">
        <v>2000</v>
      </c>
      <c r="F8" s="179" t="s">
        <v>77</v>
      </c>
      <c r="G8" s="1" t="s">
        <v>78</v>
      </c>
      <c r="H8" s="179">
        <f>'Outdoor Monitoring Study Data'!H8</f>
        <v>0.01</v>
      </c>
      <c r="I8" s="179">
        <f>'Outdoor Monitoring Study Data'!I8</f>
        <v>0.05</v>
      </c>
      <c r="J8" s="8">
        <f>'Outdoor Monitoring Study Data'!J8</f>
        <v>0.02</v>
      </c>
      <c r="K8" s="27">
        <f>L8/2</f>
        <v>5.0000000000000001E-3</v>
      </c>
      <c r="L8" s="33">
        <f>'Outdoor Monitoring Study Data'!I12</f>
        <v>0.01</v>
      </c>
      <c r="M8" s="33">
        <f>L8/2</f>
        <v>5.0000000000000001E-3</v>
      </c>
      <c r="N8" s="12" t="s">
        <v>158</v>
      </c>
      <c r="O8" s="12" t="s">
        <v>159</v>
      </c>
      <c r="P8" s="38"/>
    </row>
    <row r="9" spans="1:17" s="18" customFormat="1" ht="117">
      <c r="A9" s="259"/>
      <c r="B9" s="283"/>
      <c r="C9" s="12" t="s">
        <v>83</v>
      </c>
      <c r="D9" s="179">
        <v>3520468</v>
      </c>
      <c r="E9" s="179">
        <v>2007</v>
      </c>
      <c r="F9" s="179" t="s">
        <v>95</v>
      </c>
      <c r="G9" s="179" t="s">
        <v>78</v>
      </c>
      <c r="H9" s="12">
        <f>I9/2</f>
        <v>2.2499999999999999E-2</v>
      </c>
      <c r="I9" s="47">
        <f>'Experimental Study Data'!H16</f>
        <v>4.4999999999999998E-2</v>
      </c>
      <c r="J9" s="27">
        <f>I9/2</f>
        <v>2.2499999999999999E-2</v>
      </c>
      <c r="K9" s="12">
        <f>L9/2</f>
        <v>2.2499999999999999E-2</v>
      </c>
      <c r="L9" s="47">
        <f>'Experimental Study Data'!K16</f>
        <v>4.4999999999999998E-2</v>
      </c>
      <c r="M9" s="27">
        <f>L9/2</f>
        <v>2.2499999999999999E-2</v>
      </c>
      <c r="N9" s="12" t="s">
        <v>160</v>
      </c>
      <c r="O9" s="12" t="s">
        <v>161</v>
      </c>
      <c r="P9" s="30"/>
    </row>
    <row r="10" spans="1:17" s="4" customFormat="1" ht="90.95">
      <c r="A10" s="259"/>
      <c r="B10" s="283"/>
      <c r="C10" s="12" t="s">
        <v>84</v>
      </c>
      <c r="D10" s="179">
        <v>28699</v>
      </c>
      <c r="E10" s="179">
        <v>1991</v>
      </c>
      <c r="F10" s="1" t="s">
        <v>85</v>
      </c>
      <c r="G10" s="1" t="s">
        <v>78</v>
      </c>
      <c r="H10" s="7">
        <f>'Indoor Monitoring Study Data'!H14</f>
        <v>5.0000000000000001E-3</v>
      </c>
      <c r="I10" s="7">
        <f>'Indoor Monitoring Study Data'!I14</f>
        <v>1.9E-2</v>
      </c>
      <c r="J10" s="7">
        <f>'Indoor Monitoring Study Data'!J14</f>
        <v>8.9999999999999993E-3</v>
      </c>
      <c r="K10" s="120">
        <f>H10/6</f>
        <v>8.3333333333333339E-4</v>
      </c>
      <c r="L10" s="120">
        <f>I10/6</f>
        <v>3.1666666666666666E-3</v>
      </c>
      <c r="M10" s="120">
        <f>J10/6</f>
        <v>1.4999999999999998E-3</v>
      </c>
      <c r="N10" s="12" t="s">
        <v>162</v>
      </c>
      <c r="O10" s="12" t="s">
        <v>163</v>
      </c>
      <c r="P10" s="31"/>
    </row>
    <row r="11" spans="1:17" s="4" customFormat="1" ht="51.95">
      <c r="A11" s="259"/>
      <c r="B11" s="283"/>
      <c r="C11" s="179" t="s">
        <v>86</v>
      </c>
      <c r="D11" s="179">
        <v>3582228</v>
      </c>
      <c r="E11" s="179">
        <v>1990</v>
      </c>
      <c r="F11" s="179" t="s">
        <v>87</v>
      </c>
      <c r="G11" s="179" t="s">
        <v>78</v>
      </c>
      <c r="H11" s="179" t="s">
        <v>164</v>
      </c>
      <c r="I11" s="179" t="s">
        <v>164</v>
      </c>
      <c r="J11" s="179" t="s">
        <v>164</v>
      </c>
      <c r="K11" s="179" t="s">
        <v>164</v>
      </c>
      <c r="L11" s="179" t="s">
        <v>164</v>
      </c>
      <c r="M11" s="179" t="s">
        <v>164</v>
      </c>
      <c r="N11" s="12" t="s">
        <v>165</v>
      </c>
      <c r="O11" s="179" t="s">
        <v>166</v>
      </c>
    </row>
    <row r="12" spans="1:17" s="4" customFormat="1" ht="90.95">
      <c r="A12" s="259"/>
      <c r="B12" s="283"/>
      <c r="C12" s="179" t="s">
        <v>89</v>
      </c>
      <c r="D12" s="179">
        <v>3582228</v>
      </c>
      <c r="E12" s="179">
        <v>1990</v>
      </c>
      <c r="F12" s="179" t="s">
        <v>87</v>
      </c>
      <c r="G12" s="179" t="s">
        <v>78</v>
      </c>
      <c r="H12" s="179">
        <f>'Indoor Monitoring Study Data'!J25</f>
        <v>5.5999999999999999E-3</v>
      </c>
      <c r="I12" s="179">
        <f>'Indoor Monitoring Study Data'!J25</f>
        <v>5.5999999999999999E-3</v>
      </c>
      <c r="J12" s="179">
        <f>'Indoor Monitoring Study Data'!J25</f>
        <v>5.5999999999999999E-3</v>
      </c>
      <c r="K12" s="179">
        <f>'Indoor Monitoring Study Data'!J26</f>
        <v>4.0000000000000002E-4</v>
      </c>
      <c r="L12" s="179">
        <f>'Indoor Monitoring Study Data'!J26</f>
        <v>4.0000000000000002E-4</v>
      </c>
      <c r="M12" s="179">
        <f>'Indoor Monitoring Study Data'!J26</f>
        <v>4.0000000000000002E-4</v>
      </c>
      <c r="N12" s="12" t="s">
        <v>167</v>
      </c>
      <c r="O12" s="12" t="s">
        <v>168</v>
      </c>
    </row>
    <row r="13" spans="1:17" s="4" customFormat="1" ht="65.099999999999994">
      <c r="A13" s="259"/>
      <c r="B13" s="283"/>
      <c r="C13" s="179" t="s">
        <v>145</v>
      </c>
      <c r="D13" s="179">
        <v>758916</v>
      </c>
      <c r="E13" s="179">
        <v>2010</v>
      </c>
      <c r="F13" s="179" t="s">
        <v>95</v>
      </c>
      <c r="G13" s="179" t="s">
        <v>78</v>
      </c>
      <c r="H13" s="8">
        <f>'Indoor Monitoring Study Data'!J5</f>
        <v>1.1599999999999999</v>
      </c>
      <c r="I13" s="8">
        <f>'Indoor Monitoring Study Data'!J5</f>
        <v>1.1599999999999999</v>
      </c>
      <c r="J13" s="8">
        <f>'Indoor Monitoring Study Data'!J5</f>
        <v>1.1599999999999999</v>
      </c>
      <c r="K13" s="7">
        <f>'Indoor Monitoring Study Data'!J8</f>
        <v>0.49333333333333335</v>
      </c>
      <c r="L13" s="7">
        <f>'Indoor Monitoring Study Data'!J8</f>
        <v>0.49333333333333335</v>
      </c>
      <c r="M13" s="7">
        <f>'Indoor Monitoring Study Data'!J8</f>
        <v>0.49333333333333335</v>
      </c>
      <c r="N13" s="12" t="s">
        <v>169</v>
      </c>
      <c r="O13" s="12" t="s">
        <v>170</v>
      </c>
      <c r="P13" s="31"/>
    </row>
    <row r="14" spans="1:17" s="4" customFormat="1" ht="65.099999999999994">
      <c r="A14" s="259"/>
      <c r="B14" s="283"/>
      <c r="C14" s="179" t="s">
        <v>146</v>
      </c>
      <c r="D14" s="179">
        <v>758916</v>
      </c>
      <c r="E14" s="179">
        <v>2010</v>
      </c>
      <c r="F14" s="179" t="s">
        <v>95</v>
      </c>
      <c r="G14" s="179" t="s">
        <v>78</v>
      </c>
      <c r="H14" s="12">
        <f>'Indoor Monitoring Study Data'!H7</f>
        <v>0.97</v>
      </c>
      <c r="I14" s="12">
        <f>'Indoor Monitoring Study Data'!I6</f>
        <v>9.27</v>
      </c>
      <c r="J14" s="7">
        <f>AVERAGE(H14:I14)</f>
        <v>5.12</v>
      </c>
      <c r="K14" s="179">
        <f>'Indoor Monitoring Study Data'!H10</f>
        <v>0.45499999999999996</v>
      </c>
      <c r="L14" s="7">
        <f>'Indoor Monitoring Study Data'!I9</f>
        <v>1.5433333333333332</v>
      </c>
      <c r="M14" s="7">
        <f>AVERAGE(K14:L14)</f>
        <v>0.99916666666666654</v>
      </c>
      <c r="N14" s="12" t="s">
        <v>171</v>
      </c>
      <c r="O14" s="12" t="s">
        <v>172</v>
      </c>
      <c r="P14" s="46"/>
    </row>
    <row r="15" spans="1:17" s="4" customFormat="1" ht="156">
      <c r="A15" s="259"/>
      <c r="B15" s="283"/>
      <c r="C15" s="182" t="s">
        <v>173</v>
      </c>
      <c r="D15" s="182">
        <v>3582179</v>
      </c>
      <c r="E15" s="182">
        <v>1980</v>
      </c>
      <c r="F15" s="182" t="s">
        <v>77</v>
      </c>
      <c r="G15" s="182" t="s">
        <v>78</v>
      </c>
      <c r="H15" s="70">
        <f>AVERAGE('Indoor Monitoring Study Data'!H16:H19)</f>
        <v>0.05</v>
      </c>
      <c r="I15" s="70">
        <f>AVERAGE('Indoor Monitoring Study Data'!I16:I19)</f>
        <v>1.0313181160530789</v>
      </c>
      <c r="J15" s="70">
        <f>AVERAGE('Indoor Monitoring Study Data'!J16:J19)</f>
        <v>0.13250000000000001</v>
      </c>
      <c r="K15" s="182">
        <f t="shared" ref="K15:M16" si="0">H15/6</f>
        <v>8.3333333333333332E-3</v>
      </c>
      <c r="L15" s="182">
        <f t="shared" si="0"/>
        <v>0.17188635267551314</v>
      </c>
      <c r="M15" s="182">
        <f t="shared" si="0"/>
        <v>2.2083333333333333E-2</v>
      </c>
      <c r="N15" s="73" t="s">
        <v>174</v>
      </c>
      <c r="O15" s="73" t="s">
        <v>175</v>
      </c>
      <c r="P15" s="272" t="s">
        <v>176</v>
      </c>
      <c r="Q15" s="271" t="s">
        <v>177</v>
      </c>
    </row>
    <row r="16" spans="1:17" s="4" customFormat="1" ht="65.099999999999994">
      <c r="A16" s="259"/>
      <c r="B16" s="283"/>
      <c r="C16" s="182" t="s">
        <v>178</v>
      </c>
      <c r="D16" s="182">
        <v>3582179</v>
      </c>
      <c r="E16" s="182">
        <v>1980</v>
      </c>
      <c r="F16" s="182" t="s">
        <v>77</v>
      </c>
      <c r="G16" s="182" t="s">
        <v>78</v>
      </c>
      <c r="H16" s="71">
        <f>'Indoor Monitoring Study Data'!H20</f>
        <v>0.1</v>
      </c>
      <c r="I16" s="71">
        <f>'Indoor Monitoring Study Data'!I20</f>
        <v>108.83183660739752</v>
      </c>
      <c r="J16" s="71">
        <f>'Indoor Monitoring Study Data'!J20</f>
        <v>16.399999999999999</v>
      </c>
      <c r="K16" s="182">
        <f t="shared" si="0"/>
        <v>1.6666666666666666E-2</v>
      </c>
      <c r="L16" s="182">
        <f t="shared" si="0"/>
        <v>18.138639434566254</v>
      </c>
      <c r="M16" s="182">
        <f t="shared" si="0"/>
        <v>2.7333333333333329</v>
      </c>
      <c r="N16" s="73" t="s">
        <v>179</v>
      </c>
      <c r="O16" s="73" t="s">
        <v>180</v>
      </c>
      <c r="P16" s="272"/>
      <c r="Q16" s="271"/>
    </row>
    <row r="17" spans="1:16" s="4" customFormat="1" ht="90.95">
      <c r="A17" s="259"/>
      <c r="B17" s="282" t="s">
        <v>92</v>
      </c>
      <c r="C17" s="12" t="s">
        <v>93</v>
      </c>
      <c r="D17" s="12">
        <v>3615573</v>
      </c>
      <c r="E17" s="179">
        <v>1979</v>
      </c>
      <c r="F17" s="1" t="s">
        <v>181</v>
      </c>
      <c r="G17" s="1" t="s">
        <v>78</v>
      </c>
      <c r="H17" s="179">
        <f>AVERAGE('Indoor Monitoring Study Data'!H27,'Indoor Monitoring Study Data'!H30)</f>
        <v>1.25</v>
      </c>
      <c r="I17" s="7">
        <f>AVERAGE('Indoor Monitoring Study Data'!I27,'Indoor Monitoring Study Data'!I30,'Indoor Monitoring Study Data'!I33)</f>
        <v>25.866666666666664</v>
      </c>
      <c r="J17" s="179">
        <f>AVERAGE('Indoor Monitoring Study Data'!J27,'Indoor Monitoring Study Data'!J30,'Indoor Monitoring Study Data'!J33)</f>
        <v>13.9</v>
      </c>
      <c r="K17" s="179">
        <f>AVERAGE('Indoor Monitoring Study Data'!H28,'Indoor Monitoring Study Data'!H29,'Indoor Monitoring Study Data'!H31,'Indoor Monitoring Study Data'!H32)</f>
        <v>1.9500000000000002</v>
      </c>
      <c r="L17" s="179">
        <f>AVERAGE('Indoor Monitoring Study Data'!I28,'Indoor Monitoring Study Data'!I29,'Indoor Monitoring Study Data'!I31,'Indoor Monitoring Study Data'!I32)</f>
        <v>9.5500000000000007</v>
      </c>
      <c r="M17" s="179">
        <f>AVERAGE('Indoor Monitoring Study Data'!J28,'Indoor Monitoring Study Data'!J29,'Indoor Monitoring Study Data'!J31,'Indoor Monitoring Study Data'!J32)</f>
        <v>5</v>
      </c>
      <c r="N17" s="12" t="s">
        <v>182</v>
      </c>
      <c r="O17" s="12" t="s">
        <v>183</v>
      </c>
      <c r="P17" s="38"/>
    </row>
    <row r="18" spans="1:16" s="18" customFormat="1" ht="117">
      <c r="A18" s="259"/>
      <c r="B18" s="282"/>
      <c r="C18" s="1" t="s">
        <v>94</v>
      </c>
      <c r="D18" s="179">
        <v>3531298</v>
      </c>
      <c r="E18" s="179">
        <v>2004</v>
      </c>
      <c r="F18" s="1" t="s">
        <v>95</v>
      </c>
      <c r="G18" s="1" t="s">
        <v>78</v>
      </c>
      <c r="H18" s="179">
        <f>J18</f>
        <v>2.3E-2</v>
      </c>
      <c r="I18" s="179">
        <f>'Experimental Study Data'!J24</f>
        <v>0.04</v>
      </c>
      <c r="J18" s="183">
        <f>'Experimental Study Data'!H24</f>
        <v>2.3E-2</v>
      </c>
      <c r="K18" s="179">
        <f>M18</f>
        <v>3.0000000000000001E-3</v>
      </c>
      <c r="L18" s="183">
        <f>'Experimental Study Data'!M24</f>
        <v>8.0000000000000002E-3</v>
      </c>
      <c r="M18" s="183">
        <f>'Experimental Study Data'!K24</f>
        <v>3.0000000000000001E-3</v>
      </c>
      <c r="N18" s="12" t="s">
        <v>184</v>
      </c>
      <c r="O18" s="12" t="s">
        <v>185</v>
      </c>
      <c r="P18" s="30"/>
    </row>
    <row r="19" spans="1:16" s="18" customFormat="1" ht="65.099999999999994">
      <c r="A19" s="259"/>
      <c r="B19" s="282"/>
      <c r="C19" s="12" t="s">
        <v>96</v>
      </c>
      <c r="D19" s="179">
        <v>2604770</v>
      </c>
      <c r="E19" s="179">
        <v>2000</v>
      </c>
      <c r="F19" s="179" t="s">
        <v>77</v>
      </c>
      <c r="G19" s="1" t="s">
        <v>78</v>
      </c>
      <c r="H19" s="179">
        <f>I19/2</f>
        <v>5.0000000000000001E-3</v>
      </c>
      <c r="I19" s="179">
        <f>'Outdoor Monitoring Study Data'!I5</f>
        <v>0.01</v>
      </c>
      <c r="J19" s="7">
        <f>I19/2</f>
        <v>5.0000000000000001E-3</v>
      </c>
      <c r="K19" s="179">
        <f>L19/2</f>
        <v>5.0000000000000001E-3</v>
      </c>
      <c r="L19" s="33">
        <f>'Outdoor Monitoring Study Data'!I9</f>
        <v>0.01</v>
      </c>
      <c r="M19" s="7">
        <f>L19/2</f>
        <v>5.0000000000000001E-3</v>
      </c>
      <c r="N19" s="12" t="s">
        <v>186</v>
      </c>
      <c r="O19" s="12" t="s">
        <v>187</v>
      </c>
      <c r="P19" s="38"/>
    </row>
    <row r="20" spans="1:16" s="18" customFormat="1" ht="65.099999999999994">
      <c r="A20" s="259"/>
      <c r="B20" s="282"/>
      <c r="C20" s="12" t="s">
        <v>97</v>
      </c>
      <c r="D20" s="179">
        <v>2604770</v>
      </c>
      <c r="E20" s="179">
        <v>2000</v>
      </c>
      <c r="F20" s="179" t="s">
        <v>77</v>
      </c>
      <c r="G20" s="1" t="s">
        <v>78</v>
      </c>
      <c r="H20" s="179">
        <f>I20/2</f>
        <v>5.0000000000000001E-3</v>
      </c>
      <c r="I20" s="179">
        <f>'Outdoor Monitoring Study Data'!I7</f>
        <v>0.01</v>
      </c>
      <c r="J20" s="7">
        <f>I20/2</f>
        <v>5.0000000000000001E-3</v>
      </c>
      <c r="K20" s="179">
        <f>L20/2</f>
        <v>5.0000000000000001E-3</v>
      </c>
      <c r="L20" s="33">
        <f>'Outdoor Monitoring Study Data'!I11</f>
        <v>0.01</v>
      </c>
      <c r="M20" s="7">
        <f>L20/2</f>
        <v>5.0000000000000001E-3</v>
      </c>
      <c r="N20" s="12" t="s">
        <v>188</v>
      </c>
      <c r="O20" s="12" t="s">
        <v>187</v>
      </c>
      <c r="P20" s="38"/>
    </row>
    <row r="21" spans="1:16" s="18" customFormat="1" ht="78">
      <c r="A21" s="259"/>
      <c r="B21" s="281" t="s">
        <v>189</v>
      </c>
      <c r="C21" s="76" t="s">
        <v>190</v>
      </c>
      <c r="D21" s="182">
        <v>180</v>
      </c>
      <c r="E21" s="182">
        <v>1977</v>
      </c>
      <c r="F21" s="182" t="s">
        <v>77</v>
      </c>
      <c r="G21" s="76" t="s">
        <v>191</v>
      </c>
      <c r="H21" s="182"/>
      <c r="I21" s="182"/>
      <c r="J21" s="74">
        <v>0.2</v>
      </c>
      <c r="K21" s="78"/>
      <c r="L21" s="78"/>
      <c r="M21" s="78"/>
      <c r="N21" s="73" t="s">
        <v>192</v>
      </c>
      <c r="O21" s="73" t="s">
        <v>193</v>
      </c>
      <c r="P21" s="30"/>
    </row>
    <row r="22" spans="1:16" s="18" customFormat="1" ht="39">
      <c r="A22" s="259"/>
      <c r="B22" s="281"/>
      <c r="C22" s="76" t="s">
        <v>194</v>
      </c>
      <c r="D22" s="182">
        <v>180</v>
      </c>
      <c r="E22" s="182">
        <v>1977</v>
      </c>
      <c r="F22" s="182" t="s">
        <v>77</v>
      </c>
      <c r="G22" s="76" t="s">
        <v>191</v>
      </c>
      <c r="H22" s="182">
        <v>1.6</v>
      </c>
      <c r="I22" s="182">
        <v>4</v>
      </c>
      <c r="J22" s="74">
        <v>2.8</v>
      </c>
      <c r="K22" s="78"/>
      <c r="L22" s="78"/>
      <c r="M22" s="78"/>
      <c r="N22" s="73" t="s">
        <v>195</v>
      </c>
      <c r="O22" s="73" t="s">
        <v>196</v>
      </c>
      <c r="P22" s="30"/>
    </row>
    <row r="23" spans="1:16" s="18" customFormat="1" ht="104.1">
      <c r="A23" s="1" t="s">
        <v>98</v>
      </c>
      <c r="B23" s="12" t="s">
        <v>99</v>
      </c>
      <c r="C23" s="179" t="s">
        <v>100</v>
      </c>
      <c r="D23" s="179">
        <v>3079914</v>
      </c>
      <c r="E23" s="179">
        <v>2005</v>
      </c>
      <c r="F23" s="179" t="s">
        <v>197</v>
      </c>
      <c r="G23" s="179" t="s">
        <v>78</v>
      </c>
      <c r="H23" s="179">
        <f>'Experimental Study Data'!I26</f>
        <v>0.12</v>
      </c>
      <c r="I23" s="179">
        <f>'Experimental Study Data'!J26</f>
        <v>0.53039999999999998</v>
      </c>
      <c r="J23" s="20">
        <f>'Experimental Study Data'!H26</f>
        <v>0.29148571428571429</v>
      </c>
      <c r="K23" s="183">
        <f>H23/6</f>
        <v>0.02</v>
      </c>
      <c r="L23" s="20">
        <f>I23/6</f>
        <v>8.8399999999999992E-2</v>
      </c>
      <c r="M23" s="20">
        <f>J23/6</f>
        <v>4.8580952380952384E-2</v>
      </c>
      <c r="N23" s="12" t="s">
        <v>198</v>
      </c>
      <c r="O23" s="12" t="s">
        <v>199</v>
      </c>
    </row>
    <row r="24" spans="1:16" ht="26.1">
      <c r="A24" s="259" t="s">
        <v>200</v>
      </c>
      <c r="B24" s="281" t="s">
        <v>201</v>
      </c>
      <c r="C24" s="76" t="s">
        <v>202</v>
      </c>
      <c r="D24" s="182">
        <v>783704</v>
      </c>
      <c r="E24" s="182">
        <v>2000</v>
      </c>
      <c r="F24" s="182" t="s">
        <v>77</v>
      </c>
      <c r="G24" s="76" t="s">
        <v>72</v>
      </c>
      <c r="H24" s="70">
        <v>1.1000000000000001E-2</v>
      </c>
      <c r="I24" s="70">
        <v>9.5714285714285727E-3</v>
      </c>
      <c r="J24" s="70">
        <v>9.9999999999999985E-3</v>
      </c>
      <c r="K24" s="78"/>
      <c r="L24" s="78"/>
      <c r="M24" s="78"/>
      <c r="N24" s="73" t="s">
        <v>203</v>
      </c>
      <c r="O24" s="274" t="s">
        <v>204</v>
      </c>
    </row>
    <row r="25" spans="1:16" ht="39">
      <c r="A25" s="259"/>
      <c r="B25" s="281"/>
      <c r="C25" s="101" t="s">
        <v>205</v>
      </c>
      <c r="D25" s="182">
        <v>783704</v>
      </c>
      <c r="E25" s="182">
        <v>2000</v>
      </c>
      <c r="F25" s="182" t="s">
        <v>77</v>
      </c>
      <c r="G25" s="76" t="s">
        <v>72</v>
      </c>
      <c r="H25" s="78">
        <f>AVERAGE('Indoor Monitoring Study Data'!H40:H43)</f>
        <v>0.17100000000000001</v>
      </c>
      <c r="I25" s="78">
        <f>AVERAGE('Indoor Monitoring Study Data'!I40:I43)</f>
        <v>0.309</v>
      </c>
      <c r="J25" s="78">
        <f>AVERAGE('Indoor Monitoring Study Data'!J40:J43)</f>
        <v>0.19074999999999998</v>
      </c>
      <c r="K25" s="78"/>
      <c r="L25" s="78"/>
      <c r="M25" s="78"/>
      <c r="N25" s="73" t="s">
        <v>206</v>
      </c>
      <c r="O25" s="275"/>
    </row>
  </sheetData>
  <autoFilter ref="A5:P25" xr:uid="{F54CB663-833B-461B-9571-7F84B6375BE3}"/>
  <mergeCells count="16">
    <mergeCell ref="Q15:Q16"/>
    <mergeCell ref="P15:P16"/>
    <mergeCell ref="A1:M1"/>
    <mergeCell ref="O24:O25"/>
    <mergeCell ref="K4:M4"/>
    <mergeCell ref="D3:M3"/>
    <mergeCell ref="A24:A25"/>
    <mergeCell ref="B24:B25"/>
    <mergeCell ref="B17:B20"/>
    <mergeCell ref="B6:B16"/>
    <mergeCell ref="A6:A22"/>
    <mergeCell ref="B21:B22"/>
    <mergeCell ref="C3:C5"/>
    <mergeCell ref="B3:B5"/>
    <mergeCell ref="A3:A5"/>
    <mergeCell ref="H4:J4"/>
  </mergeCells>
  <phoneticPr fontId="8" type="noConversion"/>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15B938-D0E0-4893-B891-0C9B31371097}">
  <sheetPr codeName="Sheet4">
    <tabColor theme="7"/>
  </sheetPr>
  <dimension ref="A1:M25"/>
  <sheetViews>
    <sheetView workbookViewId="0">
      <pane xSplit="3" ySplit="5" topLeftCell="D6" activePane="bottomRight" state="frozen"/>
      <selection pane="bottomRight" activeCell="H11" sqref="H11"/>
      <selection pane="bottomLeft" activeCell="A6" sqref="A6"/>
      <selection pane="topRight" activeCell="D1" sqref="D1"/>
    </sheetView>
  </sheetViews>
  <sheetFormatPr defaultColWidth="9.140625" defaultRowHeight="14.45"/>
  <cols>
    <col min="1" max="1" width="14.42578125" style="10" customWidth="1"/>
    <col min="2" max="2" width="19.140625" style="10" customWidth="1"/>
    <col min="3" max="3" width="38.85546875" style="10" customWidth="1"/>
    <col min="4" max="4" width="7.85546875" style="10" bestFit="1" customWidth="1"/>
    <col min="5" max="5" width="4.85546875" style="10" bestFit="1" customWidth="1"/>
    <col min="6" max="6" width="14.5703125" style="10" bestFit="1" customWidth="1"/>
    <col min="7" max="7" width="7.85546875" style="10" customWidth="1"/>
    <col min="8" max="8" width="11.5703125" style="10" bestFit="1" customWidth="1"/>
    <col min="9" max="9" width="11.42578125" style="10" bestFit="1" customWidth="1"/>
    <col min="10" max="10" width="11.28515625" style="10" bestFit="1" customWidth="1"/>
    <col min="11" max="11" width="11.85546875" style="14" customWidth="1"/>
    <col min="12" max="12" width="17.140625" style="14" customWidth="1"/>
    <col min="13" max="13" width="30" style="14" customWidth="1"/>
    <col min="14" max="16384" width="9.140625" style="10"/>
  </cols>
  <sheetData>
    <row r="1" spans="1:13" ht="41.1" customHeight="1">
      <c r="A1" s="233" t="s">
        <v>34</v>
      </c>
      <c r="B1" s="233" t="s">
        <v>35</v>
      </c>
      <c r="C1" s="234" t="s">
        <v>36</v>
      </c>
      <c r="D1" s="284" t="s">
        <v>207</v>
      </c>
      <c r="E1" s="284"/>
      <c r="F1" s="284"/>
      <c r="G1" s="284"/>
      <c r="H1" s="284"/>
      <c r="I1" s="284"/>
      <c r="J1" s="284"/>
      <c r="K1" s="234" t="s">
        <v>208</v>
      </c>
      <c r="L1" s="234" t="s">
        <v>209</v>
      </c>
      <c r="M1" s="234" t="s">
        <v>210</v>
      </c>
    </row>
    <row r="2" spans="1:13" ht="50.45" customHeight="1">
      <c r="A2" s="233"/>
      <c r="B2" s="233"/>
      <c r="C2" s="234"/>
      <c r="D2" s="284"/>
      <c r="E2" s="284"/>
      <c r="F2" s="284"/>
      <c r="G2" s="284"/>
      <c r="H2" s="284"/>
      <c r="I2" s="284"/>
      <c r="J2" s="284"/>
      <c r="K2" s="234"/>
      <c r="L2" s="234"/>
      <c r="M2" s="234"/>
    </row>
    <row r="3" spans="1:13" ht="15" customHeight="1">
      <c r="A3" s="233"/>
      <c r="B3" s="233"/>
      <c r="C3" s="234"/>
      <c r="D3" s="284"/>
      <c r="E3" s="284"/>
      <c r="F3" s="284"/>
      <c r="G3" s="284"/>
      <c r="H3" s="284"/>
      <c r="I3" s="284"/>
      <c r="J3" s="284"/>
      <c r="K3" s="234"/>
      <c r="L3" s="234"/>
      <c r="M3" s="234"/>
    </row>
    <row r="4" spans="1:13" ht="15" customHeight="1">
      <c r="A4" s="233"/>
      <c r="B4" s="233"/>
      <c r="C4" s="234"/>
      <c r="D4" s="284"/>
      <c r="E4" s="284"/>
      <c r="F4" s="284"/>
      <c r="G4" s="284"/>
      <c r="H4" s="284"/>
      <c r="I4" s="284"/>
      <c r="J4" s="284"/>
      <c r="K4" s="234"/>
      <c r="L4" s="234"/>
      <c r="M4" s="234"/>
    </row>
    <row r="5" spans="1:13" ht="56.1">
      <c r="A5" s="233"/>
      <c r="B5" s="233"/>
      <c r="C5" s="234"/>
      <c r="D5" s="3" t="s">
        <v>54</v>
      </c>
      <c r="E5" s="3" t="s">
        <v>55</v>
      </c>
      <c r="F5" s="3" t="s">
        <v>56</v>
      </c>
      <c r="G5" s="3" t="s">
        <v>57</v>
      </c>
      <c r="H5" s="3" t="s">
        <v>211</v>
      </c>
      <c r="I5" s="3" t="s">
        <v>212</v>
      </c>
      <c r="J5" s="3" t="s">
        <v>213</v>
      </c>
      <c r="K5" s="234"/>
      <c r="L5" s="234"/>
      <c r="M5" s="234" t="s">
        <v>210</v>
      </c>
    </row>
    <row r="6" spans="1:13" ht="26.1" customHeight="1">
      <c r="A6" s="230" t="s">
        <v>68</v>
      </c>
      <c r="B6" s="230" t="s">
        <v>214</v>
      </c>
      <c r="C6" s="12" t="s">
        <v>70</v>
      </c>
      <c r="D6" s="11">
        <v>3531219</v>
      </c>
      <c r="E6" s="11">
        <v>2005</v>
      </c>
      <c r="F6" s="11" t="s">
        <v>95</v>
      </c>
      <c r="G6" s="11" t="s">
        <v>72</v>
      </c>
      <c r="H6" s="183">
        <f>'ABS conc calculations'!H6/'ABS conc calculations'!K6</f>
        <v>6</v>
      </c>
      <c r="I6" s="183">
        <f>'ABS conc calculations'!I6/'ABS conc calculations'!L6</f>
        <v>6</v>
      </c>
      <c r="J6" s="183">
        <f>'ABS conc calculations'!J6/'ABS conc calculations'!M6</f>
        <v>6</v>
      </c>
      <c r="K6" s="6" t="s">
        <v>215</v>
      </c>
      <c r="L6" s="183" t="s">
        <v>164</v>
      </c>
      <c r="M6" s="11"/>
    </row>
    <row r="7" spans="1:13">
      <c r="A7" s="231"/>
      <c r="B7" s="231"/>
      <c r="C7" s="12" t="s">
        <v>76</v>
      </c>
      <c r="D7" s="11">
        <v>2604770</v>
      </c>
      <c r="E7" s="11">
        <v>2000</v>
      </c>
      <c r="F7" s="11" t="s">
        <v>77</v>
      </c>
      <c r="G7" s="11" t="s">
        <v>78</v>
      </c>
      <c r="H7" s="183">
        <f>'ABS conc calculations'!H7/'ABS conc calculations'!K7</f>
        <v>1</v>
      </c>
      <c r="I7" s="183">
        <f>'ABS conc calculations'!I7/'ABS conc calculations'!L7</f>
        <v>1</v>
      </c>
      <c r="J7" s="183">
        <f>'ABS conc calculations'!J7/'ABS conc calculations'!M7</f>
        <v>1</v>
      </c>
      <c r="K7" s="6" t="s">
        <v>216</v>
      </c>
      <c r="L7" s="6">
        <f>AVERAGE(H7:J7)</f>
        <v>1</v>
      </c>
      <c r="M7" s="11" t="s">
        <v>217</v>
      </c>
    </row>
    <row r="8" spans="1:13">
      <c r="A8" s="231"/>
      <c r="B8" s="231"/>
      <c r="C8" s="12" t="s">
        <v>82</v>
      </c>
      <c r="D8" s="11">
        <v>2604770</v>
      </c>
      <c r="E8" s="11">
        <v>2000</v>
      </c>
      <c r="F8" s="11" t="s">
        <v>77</v>
      </c>
      <c r="G8" s="11" t="s">
        <v>78</v>
      </c>
      <c r="H8" s="183">
        <f>'ABS conc calculations'!H8/'ABS conc calculations'!K8</f>
        <v>2</v>
      </c>
      <c r="I8" s="183">
        <f>'ABS conc calculations'!I8/'ABS conc calculations'!L8</f>
        <v>5</v>
      </c>
      <c r="J8" s="6">
        <f>'ABS conc calculations'!J8/'ABS conc calculations'!M8</f>
        <v>4</v>
      </c>
      <c r="K8" s="6" t="s">
        <v>216</v>
      </c>
      <c r="L8" s="6">
        <f>AVERAGE(H8:J8)</f>
        <v>3.6666666666666665</v>
      </c>
      <c r="M8" s="11"/>
    </row>
    <row r="9" spans="1:13" ht="26.45">
      <c r="A9" s="231"/>
      <c r="B9" s="231"/>
      <c r="C9" s="12" t="s">
        <v>83</v>
      </c>
      <c r="D9" s="9">
        <v>3520468</v>
      </c>
      <c r="E9" s="9">
        <v>2007</v>
      </c>
      <c r="F9" s="9" t="s">
        <v>218</v>
      </c>
      <c r="G9" s="9" t="s">
        <v>78</v>
      </c>
      <c r="H9" s="183">
        <f>'ABS conc calculations'!H9/'ABS conc calculations'!K9</f>
        <v>1</v>
      </c>
      <c r="I9" s="183">
        <f>'ABS conc calculations'!I9/'ABS conc calculations'!L9</f>
        <v>1</v>
      </c>
      <c r="J9" s="183">
        <f>'ABS conc calculations'!J9/'ABS conc calculations'!M9</f>
        <v>1</v>
      </c>
      <c r="K9" s="6" t="s">
        <v>216</v>
      </c>
      <c r="L9" s="6">
        <f>AVERAGE(H9:J9)</f>
        <v>1</v>
      </c>
      <c r="M9" s="9" t="s">
        <v>219</v>
      </c>
    </row>
    <row r="10" spans="1:13">
      <c r="A10" s="231"/>
      <c r="B10" s="231"/>
      <c r="C10" s="12" t="s">
        <v>84</v>
      </c>
      <c r="D10" s="11">
        <v>28699</v>
      </c>
      <c r="E10" s="11">
        <v>1991</v>
      </c>
      <c r="F10" s="11" t="s">
        <v>85</v>
      </c>
      <c r="G10" s="11" t="s">
        <v>78</v>
      </c>
      <c r="H10" s="183">
        <f>'ABS conc calculations'!H10/'ABS conc calculations'!K10</f>
        <v>6</v>
      </c>
      <c r="I10" s="183">
        <f>'ABS conc calculations'!I10/'ABS conc calculations'!L10</f>
        <v>6</v>
      </c>
      <c r="J10" s="183">
        <f>'ABS conc calculations'!J10/'ABS conc calculations'!M10</f>
        <v>6</v>
      </c>
      <c r="K10" s="6" t="s">
        <v>215</v>
      </c>
      <c r="L10" s="183" t="s">
        <v>164</v>
      </c>
      <c r="M10" s="11"/>
    </row>
    <row r="11" spans="1:13" ht="26.1">
      <c r="A11" s="231"/>
      <c r="B11" s="231"/>
      <c r="C11" s="182" t="s">
        <v>86</v>
      </c>
      <c r="D11" s="182">
        <v>3582228</v>
      </c>
      <c r="E11" s="182">
        <v>1991</v>
      </c>
      <c r="F11" s="182" t="s">
        <v>143</v>
      </c>
      <c r="G11" s="182" t="s">
        <v>78</v>
      </c>
      <c r="H11" s="78" t="e">
        <f>'ABS conc calculations'!H11/'ABS conc calculations'!K11</f>
        <v>#VALUE!</v>
      </c>
      <c r="I11" s="78" t="e">
        <f>'ABS conc calculations'!I11/'ABS conc calculations'!L11</f>
        <v>#VALUE!</v>
      </c>
      <c r="J11" s="78" t="e">
        <f>'ABS conc calculations'!J11/'ABS conc calculations'!M11</f>
        <v>#VALUE!</v>
      </c>
      <c r="K11" s="109" t="s">
        <v>216</v>
      </c>
      <c r="L11" s="109" t="e">
        <f>AVERAGE(H11:J11)</f>
        <v>#VALUE!</v>
      </c>
      <c r="M11" s="110" t="s">
        <v>220</v>
      </c>
    </row>
    <row r="12" spans="1:13">
      <c r="A12" s="231"/>
      <c r="B12" s="231"/>
      <c r="C12" s="179" t="s">
        <v>89</v>
      </c>
      <c r="D12" s="179">
        <v>3582228</v>
      </c>
      <c r="E12" s="179">
        <v>1991</v>
      </c>
      <c r="F12" s="179" t="s">
        <v>143</v>
      </c>
      <c r="G12" s="179" t="s">
        <v>78</v>
      </c>
      <c r="H12" s="183">
        <f>'ABS conc calculations'!H12/'ABS conc calculations'!K12</f>
        <v>14</v>
      </c>
      <c r="I12" s="183">
        <f>'ABS conc calculations'!I12/'ABS conc calculations'!L12</f>
        <v>14</v>
      </c>
      <c r="J12" s="183">
        <f>'ABS conc calculations'!J12/'ABS conc calculations'!M12</f>
        <v>14</v>
      </c>
      <c r="K12" s="6" t="s">
        <v>216</v>
      </c>
      <c r="L12" s="6">
        <f>J12</f>
        <v>14</v>
      </c>
      <c r="M12" s="11"/>
    </row>
    <row r="13" spans="1:13" ht="26.1">
      <c r="A13" s="231"/>
      <c r="B13" s="231"/>
      <c r="C13" s="179" t="s">
        <v>145</v>
      </c>
      <c r="D13" s="183">
        <v>758916</v>
      </c>
      <c r="E13" s="183">
        <v>2010</v>
      </c>
      <c r="F13" s="183" t="s">
        <v>71</v>
      </c>
      <c r="G13" s="183" t="s">
        <v>78</v>
      </c>
      <c r="H13" s="183">
        <f>'ABS conc calculations'!H13/'ABS conc calculations'!K13</f>
        <v>2.3513513513513513</v>
      </c>
      <c r="I13" s="183">
        <f>'ABS conc calculations'!I13/'ABS conc calculations'!L13</f>
        <v>2.3513513513513513</v>
      </c>
      <c r="J13" s="36">
        <f>'ABS conc calculations'!J13/'ABS conc calculations'!M13</f>
        <v>2.3513513513513513</v>
      </c>
      <c r="K13" s="6" t="s">
        <v>216</v>
      </c>
      <c r="L13" s="6">
        <f>J13</f>
        <v>2.3513513513513513</v>
      </c>
      <c r="M13" s="11"/>
    </row>
    <row r="14" spans="1:13" ht="26.1">
      <c r="A14" s="231"/>
      <c r="B14" s="231"/>
      <c r="C14" s="179" t="s">
        <v>91</v>
      </c>
      <c r="D14" s="183">
        <v>758916</v>
      </c>
      <c r="E14" s="183">
        <v>2010</v>
      </c>
      <c r="F14" s="183" t="s">
        <v>71</v>
      </c>
      <c r="G14" s="183" t="s">
        <v>78</v>
      </c>
      <c r="H14" s="36">
        <f>'ABS conc calculations'!H14/'ABS conc calculations'!K14</f>
        <v>2.1318681318681318</v>
      </c>
      <c r="I14" s="36">
        <f>'ABS conc calculations'!I14/'ABS conc calculations'!L14</f>
        <v>6.0064794816414686</v>
      </c>
      <c r="J14" s="36">
        <f>'ABS conc calculations'!J14/'ABS conc calculations'!M14</f>
        <v>5.1242702251876571</v>
      </c>
      <c r="K14" s="6" t="s">
        <v>216</v>
      </c>
      <c r="L14" s="6">
        <f>AVERAGE(H14:J14)</f>
        <v>4.4208726128990854</v>
      </c>
      <c r="M14" s="11"/>
    </row>
    <row r="15" spans="1:13" ht="39">
      <c r="A15" s="231"/>
      <c r="B15" s="231"/>
      <c r="C15" s="182" t="s">
        <v>173</v>
      </c>
      <c r="D15" s="78">
        <v>3582179</v>
      </c>
      <c r="E15" s="78">
        <v>1980</v>
      </c>
      <c r="F15" s="78" t="s">
        <v>77</v>
      </c>
      <c r="G15" s="78" t="s">
        <v>78</v>
      </c>
      <c r="H15" s="78">
        <f>'ABS conc calculations'!H15/'ABS conc calculations'!K15</f>
        <v>6</v>
      </c>
      <c r="I15" s="78">
        <f>'ABS conc calculations'!I15/'ABS conc calculations'!L15</f>
        <v>6</v>
      </c>
      <c r="J15" s="109">
        <f>'ABS conc calculations'!J15/'ABS conc calculations'!M15</f>
        <v>6</v>
      </c>
      <c r="K15" s="109" t="s">
        <v>215</v>
      </c>
      <c r="L15" s="78" t="s">
        <v>164</v>
      </c>
      <c r="M15" s="110" t="s">
        <v>221</v>
      </c>
    </row>
    <row r="16" spans="1:13">
      <c r="A16" s="231"/>
      <c r="B16" s="235"/>
      <c r="C16" s="182" t="s">
        <v>178</v>
      </c>
      <c r="D16" s="78">
        <v>3582179</v>
      </c>
      <c r="E16" s="78">
        <v>1980</v>
      </c>
      <c r="F16" s="78" t="s">
        <v>77</v>
      </c>
      <c r="G16" s="78" t="s">
        <v>78</v>
      </c>
      <c r="H16" s="78">
        <f>'ABS conc calculations'!H16/'ABS conc calculations'!K16</f>
        <v>6</v>
      </c>
      <c r="I16" s="78">
        <f>'ABS conc calculations'!I16/'ABS conc calculations'!L16</f>
        <v>6</v>
      </c>
      <c r="J16" s="109">
        <f>'ABS conc calculations'!J16/'ABS conc calculations'!M16</f>
        <v>6</v>
      </c>
      <c r="K16" s="109" t="s">
        <v>215</v>
      </c>
      <c r="L16" s="78" t="s">
        <v>164</v>
      </c>
      <c r="M16" s="110" t="s">
        <v>221</v>
      </c>
    </row>
    <row r="17" spans="1:13" ht="26.25" customHeight="1">
      <c r="A17" s="231"/>
      <c r="B17" s="230" t="s">
        <v>92</v>
      </c>
      <c r="C17" s="12" t="s">
        <v>93</v>
      </c>
      <c r="D17" s="183">
        <v>3615573</v>
      </c>
      <c r="E17" s="183">
        <v>1979</v>
      </c>
      <c r="F17" s="183" t="s">
        <v>77</v>
      </c>
      <c r="G17" s="183" t="s">
        <v>78</v>
      </c>
      <c r="H17" s="67">
        <f>'ABS conc calculations'!H17/'ABS conc calculations'!K17</f>
        <v>0.64102564102564097</v>
      </c>
      <c r="I17" s="36">
        <f>'ABS conc calculations'!I17/'ABS conc calculations'!L17</f>
        <v>2.7085514834205928</v>
      </c>
      <c r="J17" s="6">
        <f>'ABS conc calculations'!J17/'ABS conc calculations'!M17</f>
        <v>2.7800000000000002</v>
      </c>
      <c r="K17" s="6" t="s">
        <v>216</v>
      </c>
      <c r="L17" s="6">
        <f>AVERAGE(I17:J17)</f>
        <v>2.7442757417102968</v>
      </c>
      <c r="M17" s="9" t="s">
        <v>222</v>
      </c>
    </row>
    <row r="18" spans="1:13" ht="26.1">
      <c r="A18" s="231"/>
      <c r="B18" s="231"/>
      <c r="C18" s="1" t="s">
        <v>94</v>
      </c>
      <c r="D18" s="11">
        <v>3531298</v>
      </c>
      <c r="E18" s="11">
        <v>2004</v>
      </c>
      <c r="F18" s="11" t="s">
        <v>95</v>
      </c>
      <c r="G18" s="11" t="s">
        <v>78</v>
      </c>
      <c r="H18" s="36">
        <f>'ABS conc calculations'!H18/'ABS conc calculations'!K18</f>
        <v>7.6666666666666661</v>
      </c>
      <c r="I18" s="183">
        <f>'ABS conc calculations'!I18/'ABS conc calculations'!L18</f>
        <v>5</v>
      </c>
      <c r="J18" s="6">
        <f>'ABS conc calculations'!J18/'ABS conc calculations'!M18</f>
        <v>7.6666666666666661</v>
      </c>
      <c r="K18" s="6" t="s">
        <v>216</v>
      </c>
      <c r="L18" s="6">
        <f>AVERAGE(H18:J18)</f>
        <v>6.7777777777777777</v>
      </c>
      <c r="M18" s="11"/>
    </row>
    <row r="19" spans="1:13">
      <c r="A19" s="231"/>
      <c r="B19" s="231"/>
      <c r="C19" s="12" t="s">
        <v>96</v>
      </c>
      <c r="D19" s="11">
        <v>2604770</v>
      </c>
      <c r="E19" s="11">
        <v>2000</v>
      </c>
      <c r="F19" s="11" t="s">
        <v>77</v>
      </c>
      <c r="G19" s="11" t="s">
        <v>78</v>
      </c>
      <c r="H19" s="183">
        <f>'ABS conc calculations'!H19/'ABS conc calculations'!K19</f>
        <v>1</v>
      </c>
      <c r="I19" s="183">
        <f>'ABS conc calculations'!I19/'ABS conc calculations'!L19</f>
        <v>1</v>
      </c>
      <c r="J19" s="6">
        <f>'ABS conc calculations'!J19/'ABS conc calculations'!M19</f>
        <v>1</v>
      </c>
      <c r="K19" s="6" t="s">
        <v>216</v>
      </c>
      <c r="L19" s="6">
        <f>AVERAGE(H19:J19)</f>
        <v>1</v>
      </c>
      <c r="M19" s="11" t="s">
        <v>217</v>
      </c>
    </row>
    <row r="20" spans="1:13">
      <c r="A20" s="231"/>
      <c r="B20" s="235"/>
      <c r="C20" s="12" t="s">
        <v>97</v>
      </c>
      <c r="D20" s="11">
        <v>2604770</v>
      </c>
      <c r="E20" s="11">
        <v>2000</v>
      </c>
      <c r="F20" s="11" t="s">
        <v>77</v>
      </c>
      <c r="G20" s="11" t="s">
        <v>78</v>
      </c>
      <c r="H20" s="183">
        <f>'ABS conc calculations'!H20/'ABS conc calculations'!K20</f>
        <v>1</v>
      </c>
      <c r="I20" s="183">
        <f>'ABS conc calculations'!I20/'ABS conc calculations'!L20</f>
        <v>1</v>
      </c>
      <c r="J20" s="6">
        <f>'ABS conc calculations'!J20/'ABS conc calculations'!M20</f>
        <v>1</v>
      </c>
      <c r="K20" s="6" t="s">
        <v>216</v>
      </c>
      <c r="L20" s="6">
        <f>AVERAGE(H20:J20)</f>
        <v>1</v>
      </c>
      <c r="M20" s="11" t="s">
        <v>217</v>
      </c>
    </row>
    <row r="21" spans="1:13" ht="91.5">
      <c r="A21" s="9" t="s">
        <v>223</v>
      </c>
      <c r="B21" s="12" t="s">
        <v>99</v>
      </c>
      <c r="C21" s="179" t="s">
        <v>100</v>
      </c>
      <c r="D21" s="183">
        <v>3079914</v>
      </c>
      <c r="E21" s="183">
        <v>2005</v>
      </c>
      <c r="F21" s="179" t="s">
        <v>101</v>
      </c>
      <c r="G21" s="183" t="s">
        <v>78</v>
      </c>
      <c r="H21" s="6">
        <f>'ABS conc calculations'!H23/'ABS conc calculations'!K23</f>
        <v>6</v>
      </c>
      <c r="I21" s="6">
        <f>'ABS conc calculations'!I23/'ABS conc calculations'!L23</f>
        <v>6</v>
      </c>
      <c r="J21" s="6">
        <f>'ABS conc calculations'!J23/'ABS conc calculations'!M23</f>
        <v>6</v>
      </c>
      <c r="K21" s="6" t="s">
        <v>215</v>
      </c>
      <c r="L21" s="183" t="s">
        <v>164</v>
      </c>
      <c r="M21" s="11"/>
    </row>
    <row r="22" spans="1:13">
      <c r="A22" s="4"/>
      <c r="B22" s="17"/>
      <c r="C22" s="17"/>
      <c r="D22" s="18"/>
      <c r="E22" s="18"/>
      <c r="F22" s="18"/>
      <c r="H22" s="5"/>
      <c r="I22" s="5"/>
      <c r="J22" s="5"/>
    </row>
    <row r="23" spans="1:13">
      <c r="H23" s="41">
        <f>AVERAGE(H14,H18,H8)</f>
        <v>3.9328449328449326</v>
      </c>
      <c r="I23" s="41">
        <f>AVERAGE(I14,I17, I18,I8)</f>
        <v>4.6787577412655157</v>
      </c>
      <c r="J23" s="41">
        <f>AVERAGE(J12,J13,J14,J17, J18,J8)</f>
        <v>5.9870480405342796</v>
      </c>
      <c r="K23" s="42" t="s">
        <v>224</v>
      </c>
    </row>
    <row r="24" spans="1:13">
      <c r="J24" s="68"/>
    </row>
    <row r="25" spans="1:13">
      <c r="J25" s="19">
        <f>AVERAGE(L12,L13,L14,L17,L18,L8)</f>
        <v>5.6601573584008626</v>
      </c>
      <c r="K25" s="42" t="s">
        <v>225</v>
      </c>
    </row>
  </sheetData>
  <autoFilter ref="A5:M21" xr:uid="{F915B938-D0E0-4893-B891-0C9B31371097}"/>
  <mergeCells count="10">
    <mergeCell ref="A6:A20"/>
    <mergeCell ref="K1:K5"/>
    <mergeCell ref="M1:M5"/>
    <mergeCell ref="A1:A5"/>
    <mergeCell ref="B1:B5"/>
    <mergeCell ref="C1:C5"/>
    <mergeCell ref="D1:J4"/>
    <mergeCell ref="L1:L5"/>
    <mergeCell ref="B6:B16"/>
    <mergeCell ref="B17:B20"/>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36DC6D-951E-4D6F-BE5E-63DDA801ACEC}">
  <sheetPr>
    <tabColor theme="5" tint="0.79998168889431442"/>
  </sheetPr>
  <dimension ref="A1:AT181"/>
  <sheetViews>
    <sheetView zoomScale="70" zoomScaleNormal="70" workbookViewId="0">
      <pane xSplit="3" ySplit="6" topLeftCell="T7" activePane="bottomRight" state="frozen"/>
      <selection pane="bottomRight" activeCell="AC2" sqref="AC2:AE2"/>
      <selection pane="bottomLeft" activeCell="A6" sqref="A6"/>
      <selection pane="topRight" activeCell="D1" sqref="D1"/>
    </sheetView>
  </sheetViews>
  <sheetFormatPr defaultColWidth="9.140625" defaultRowHeight="14.45"/>
  <cols>
    <col min="1" max="1" width="18.7109375" style="10" customWidth="1"/>
    <col min="2" max="2" width="19.140625" style="10" customWidth="1"/>
    <col min="3" max="3" width="38.85546875" style="10" customWidth="1"/>
    <col min="4" max="4" width="11.42578125" style="10" hidden="1" customWidth="1"/>
    <col min="5" max="5" width="5.28515625" style="10" hidden="1" customWidth="1"/>
    <col min="6" max="6" width="14.5703125" style="10" hidden="1" customWidth="1"/>
    <col min="7" max="7" width="7.28515625" style="10" hidden="1" customWidth="1"/>
    <col min="8" max="8" width="0" style="10" hidden="1" customWidth="1"/>
    <col min="9" max="9" width="7.140625" style="10" hidden="1" customWidth="1"/>
    <col min="10" max="10" width="8.140625" style="10" hidden="1" customWidth="1"/>
    <col min="11" max="11" width="11.140625" style="15" hidden="1" customWidth="1"/>
    <col min="12" max="12" width="16.7109375" style="15" hidden="1" customWidth="1"/>
    <col min="13" max="13" width="13.28515625" style="15" hidden="1" customWidth="1"/>
    <col min="14" max="14" width="16.7109375" style="15" hidden="1" customWidth="1"/>
    <col min="15" max="15" width="12.5703125" style="15" hidden="1" customWidth="1"/>
    <col min="16" max="16" width="16.7109375" style="15" hidden="1" customWidth="1"/>
    <col min="17" max="19" width="9.7109375" style="14" hidden="1" customWidth="1"/>
    <col min="20" max="37" width="9.7109375" style="14" customWidth="1"/>
    <col min="38" max="16384" width="9.140625" style="10"/>
  </cols>
  <sheetData>
    <row r="1" spans="1:46" ht="87.6" customHeight="1" thickBot="1">
      <c r="C1" s="14"/>
      <c r="D1" s="318" t="s">
        <v>27</v>
      </c>
      <c r="E1" s="318"/>
      <c r="F1" s="318"/>
      <c r="G1" s="318"/>
      <c r="H1" s="318"/>
      <c r="I1" s="318"/>
      <c r="J1" s="318"/>
      <c r="K1" s="319" t="s">
        <v>119</v>
      </c>
      <c r="L1" s="319"/>
      <c r="M1" s="319"/>
      <c r="N1" s="319"/>
      <c r="O1" s="319"/>
      <c r="P1" s="319"/>
      <c r="T1" s="314" t="s">
        <v>226</v>
      </c>
      <c r="U1" s="314"/>
      <c r="V1" s="314"/>
      <c r="W1" s="314"/>
      <c r="X1" s="314"/>
      <c r="Y1" s="314"/>
      <c r="Z1" s="314"/>
      <c r="AA1" s="314"/>
      <c r="AB1" s="314"/>
      <c r="AC1" s="296" t="s">
        <v>227</v>
      </c>
      <c r="AD1" s="296"/>
      <c r="AE1" s="296"/>
      <c r="AF1" s="296"/>
      <c r="AG1" s="296"/>
      <c r="AH1" s="296"/>
      <c r="AI1" s="296"/>
      <c r="AJ1" s="296"/>
      <c r="AK1" s="296"/>
      <c r="AL1" s="287" t="s">
        <v>228</v>
      </c>
      <c r="AM1" s="288"/>
      <c r="AN1" s="288"/>
      <c r="AO1" s="288"/>
      <c r="AP1" s="288"/>
      <c r="AQ1" s="288"/>
      <c r="AR1" s="288"/>
      <c r="AS1" s="288"/>
      <c r="AT1" s="289"/>
    </row>
    <row r="2" spans="1:46" ht="14.45" customHeight="1">
      <c r="A2" s="233" t="s">
        <v>34</v>
      </c>
      <c r="B2" s="233" t="s">
        <v>35</v>
      </c>
      <c r="C2" s="234" t="s">
        <v>36</v>
      </c>
      <c r="D2" s="232" t="s">
        <v>37</v>
      </c>
      <c r="E2" s="232"/>
      <c r="F2" s="232"/>
      <c r="G2" s="232"/>
      <c r="H2" s="232"/>
      <c r="I2" s="232"/>
      <c r="J2" s="232"/>
      <c r="K2" s="244" t="s">
        <v>38</v>
      </c>
      <c r="L2" s="244"/>
      <c r="M2" s="244"/>
      <c r="N2" s="244"/>
      <c r="O2" s="244"/>
      <c r="P2" s="244"/>
      <c r="Q2" s="211" t="s">
        <v>39</v>
      </c>
      <c r="R2" s="212"/>
      <c r="S2" s="213"/>
      <c r="T2" s="239" t="s">
        <v>40</v>
      </c>
      <c r="U2" s="240"/>
      <c r="V2" s="241"/>
      <c r="W2" s="323" t="s">
        <v>40</v>
      </c>
      <c r="X2" s="324"/>
      <c r="Y2" s="325"/>
      <c r="Z2" s="326" t="s">
        <v>40</v>
      </c>
      <c r="AA2" s="327"/>
      <c r="AB2" s="327"/>
      <c r="AC2" s="315" t="s">
        <v>40</v>
      </c>
      <c r="AD2" s="316"/>
      <c r="AE2" s="317"/>
      <c r="AF2" s="320" t="s">
        <v>40</v>
      </c>
      <c r="AG2" s="321"/>
      <c r="AH2" s="322"/>
      <c r="AI2" s="303" t="s">
        <v>40</v>
      </c>
      <c r="AJ2" s="304"/>
      <c r="AK2" s="304"/>
      <c r="AL2" s="290"/>
      <c r="AM2" s="291"/>
      <c r="AN2" s="291"/>
      <c r="AO2" s="291"/>
      <c r="AP2" s="291"/>
      <c r="AQ2" s="291"/>
      <c r="AR2" s="291"/>
      <c r="AS2" s="291"/>
      <c r="AT2" s="292"/>
    </row>
    <row r="3" spans="1:46" ht="15" thickBot="1">
      <c r="A3" s="233"/>
      <c r="B3" s="233"/>
      <c r="C3" s="234"/>
      <c r="D3" s="232"/>
      <c r="E3" s="232"/>
      <c r="F3" s="232"/>
      <c r="G3" s="232"/>
      <c r="H3" s="232"/>
      <c r="I3" s="232"/>
      <c r="J3" s="232"/>
      <c r="K3" s="244"/>
      <c r="L3" s="244"/>
      <c r="M3" s="244"/>
      <c r="N3" s="244"/>
      <c r="O3" s="244"/>
      <c r="P3" s="244"/>
      <c r="Q3" s="214"/>
      <c r="R3" s="215"/>
      <c r="S3" s="216"/>
      <c r="T3" s="198"/>
      <c r="U3" s="199"/>
      <c r="V3" s="200"/>
      <c r="W3" s="306"/>
      <c r="X3" s="307"/>
      <c r="Y3" s="308"/>
      <c r="Z3" s="309"/>
      <c r="AA3" s="310"/>
      <c r="AB3" s="310"/>
      <c r="AC3" s="305"/>
      <c r="AD3" s="199"/>
      <c r="AE3" s="200"/>
      <c r="AF3" s="306"/>
      <c r="AG3" s="307"/>
      <c r="AH3" s="308"/>
      <c r="AI3" s="309"/>
      <c r="AJ3" s="310"/>
      <c r="AK3" s="310"/>
      <c r="AL3" s="293"/>
      <c r="AM3" s="294"/>
      <c r="AN3" s="294"/>
      <c r="AO3" s="294"/>
      <c r="AP3" s="294"/>
      <c r="AQ3" s="294"/>
      <c r="AR3" s="294"/>
      <c r="AS3" s="294"/>
      <c r="AT3" s="295"/>
    </row>
    <row r="4" spans="1:46" ht="18.75" customHeight="1">
      <c r="A4" s="233"/>
      <c r="B4" s="233"/>
      <c r="C4" s="234"/>
      <c r="D4" s="232"/>
      <c r="E4" s="232"/>
      <c r="F4" s="232"/>
      <c r="G4" s="232"/>
      <c r="H4" s="232"/>
      <c r="I4" s="232"/>
      <c r="J4" s="232"/>
      <c r="K4" s="244"/>
      <c r="L4" s="244"/>
      <c r="M4" s="244"/>
      <c r="N4" s="244"/>
      <c r="O4" s="244"/>
      <c r="P4" s="244"/>
      <c r="Q4" s="214"/>
      <c r="R4" s="215"/>
      <c r="S4" s="216"/>
      <c r="T4" s="201" t="s">
        <v>44</v>
      </c>
      <c r="U4" s="201"/>
      <c r="V4" s="66">
        <v>0.11</v>
      </c>
      <c r="W4" s="312" t="s">
        <v>44</v>
      </c>
      <c r="X4" s="312"/>
      <c r="Y4" s="152">
        <v>9.8000000000000004E-2</v>
      </c>
      <c r="Z4" s="313" t="s">
        <v>44</v>
      </c>
      <c r="AA4" s="313"/>
      <c r="AB4" s="153">
        <v>0.23</v>
      </c>
      <c r="AC4" s="311" t="s">
        <v>44</v>
      </c>
      <c r="AD4" s="201"/>
      <c r="AE4" s="66">
        <v>0.09</v>
      </c>
      <c r="AF4" s="312" t="s">
        <v>44</v>
      </c>
      <c r="AG4" s="312"/>
      <c r="AH4" s="152">
        <v>0.08</v>
      </c>
      <c r="AI4" s="313" t="s">
        <v>44</v>
      </c>
      <c r="AJ4" s="313"/>
      <c r="AK4" s="154">
        <v>0.2</v>
      </c>
      <c r="AL4" s="297" t="s">
        <v>44</v>
      </c>
      <c r="AM4" s="298"/>
      <c r="AN4" s="158"/>
      <c r="AO4" s="300" t="s">
        <v>44</v>
      </c>
      <c r="AP4" s="300"/>
      <c r="AQ4" s="159"/>
      <c r="AR4" s="285" t="s">
        <v>44</v>
      </c>
      <c r="AS4" s="285"/>
      <c r="AT4" s="160"/>
    </row>
    <row r="5" spans="1:46">
      <c r="A5" s="233"/>
      <c r="B5" s="233"/>
      <c r="C5" s="234"/>
      <c r="D5" s="232"/>
      <c r="E5" s="232"/>
      <c r="F5" s="232"/>
      <c r="G5" s="232"/>
      <c r="H5" s="232"/>
      <c r="I5" s="232"/>
      <c r="J5" s="232"/>
      <c r="K5" s="244"/>
      <c r="L5" s="244"/>
      <c r="M5" s="244"/>
      <c r="N5" s="244"/>
      <c r="O5" s="244"/>
      <c r="P5" s="244"/>
      <c r="Q5" s="217"/>
      <c r="R5" s="218"/>
      <c r="S5" s="219"/>
      <c r="T5" s="242" t="s">
        <v>48</v>
      </c>
      <c r="U5" s="243"/>
      <c r="V5" s="175"/>
      <c r="W5" s="301" t="s">
        <v>49</v>
      </c>
      <c r="X5" s="302"/>
      <c r="Y5" s="184"/>
      <c r="Z5" s="286" t="s">
        <v>50</v>
      </c>
      <c r="AA5" s="286"/>
      <c r="AB5" s="186"/>
      <c r="AC5" s="299" t="s">
        <v>48</v>
      </c>
      <c r="AD5" s="243"/>
      <c r="AE5" s="175"/>
      <c r="AF5" s="301" t="s">
        <v>49</v>
      </c>
      <c r="AG5" s="302"/>
      <c r="AH5" s="184"/>
      <c r="AI5" s="286" t="s">
        <v>50</v>
      </c>
      <c r="AJ5" s="286"/>
      <c r="AK5" s="155"/>
      <c r="AL5" s="299" t="s">
        <v>48</v>
      </c>
      <c r="AM5" s="243"/>
      <c r="AN5" s="158"/>
      <c r="AO5" s="301" t="s">
        <v>49</v>
      </c>
      <c r="AP5" s="302"/>
      <c r="AQ5" s="184"/>
      <c r="AR5" s="286" t="s">
        <v>50</v>
      </c>
      <c r="AS5" s="286"/>
      <c r="AT5" s="155"/>
    </row>
    <row r="6" spans="1:46" ht="42">
      <c r="A6" s="233"/>
      <c r="B6" s="233"/>
      <c r="C6" s="234"/>
      <c r="D6" s="54" t="s">
        <v>54</v>
      </c>
      <c r="E6" s="54" t="s">
        <v>55</v>
      </c>
      <c r="F6" s="54" t="s">
        <v>56</v>
      </c>
      <c r="G6" s="54" t="s">
        <v>57</v>
      </c>
      <c r="H6" s="54" t="s">
        <v>58</v>
      </c>
      <c r="I6" s="54" t="s">
        <v>59</v>
      </c>
      <c r="J6" s="54" t="s">
        <v>60</v>
      </c>
      <c r="K6" s="55" t="s">
        <v>61</v>
      </c>
      <c r="L6" s="55" t="s">
        <v>62</v>
      </c>
      <c r="M6" s="55" t="s">
        <v>63</v>
      </c>
      <c r="N6" s="55" t="s">
        <v>64</v>
      </c>
      <c r="O6" s="55" t="s">
        <v>65</v>
      </c>
      <c r="P6" s="55" t="s">
        <v>66</v>
      </c>
      <c r="Q6" s="72" t="s">
        <v>58</v>
      </c>
      <c r="R6" s="72" t="s">
        <v>59</v>
      </c>
      <c r="S6" s="72" t="s">
        <v>67</v>
      </c>
      <c r="T6" s="175" t="s">
        <v>61</v>
      </c>
      <c r="U6" s="175" t="s">
        <v>63</v>
      </c>
      <c r="V6" s="175" t="s">
        <v>65</v>
      </c>
      <c r="W6" s="184" t="s">
        <v>61</v>
      </c>
      <c r="X6" s="184" t="s">
        <v>63</v>
      </c>
      <c r="Y6" s="184" t="s">
        <v>65</v>
      </c>
      <c r="Z6" s="185" t="s">
        <v>61</v>
      </c>
      <c r="AA6" s="185" t="s">
        <v>63</v>
      </c>
      <c r="AB6" s="186" t="s">
        <v>65</v>
      </c>
      <c r="AC6" s="187" t="s">
        <v>61</v>
      </c>
      <c r="AD6" s="175" t="s">
        <v>63</v>
      </c>
      <c r="AE6" s="175" t="s">
        <v>65</v>
      </c>
      <c r="AF6" s="184" t="s">
        <v>61</v>
      </c>
      <c r="AG6" s="184" t="s">
        <v>63</v>
      </c>
      <c r="AH6" s="184" t="s">
        <v>65</v>
      </c>
      <c r="AI6" s="185" t="s">
        <v>61</v>
      </c>
      <c r="AJ6" s="185" t="s">
        <v>63</v>
      </c>
      <c r="AK6" s="155" t="s">
        <v>65</v>
      </c>
      <c r="AL6" s="175" t="s">
        <v>61</v>
      </c>
      <c r="AM6" s="175" t="s">
        <v>63</v>
      </c>
      <c r="AN6" s="175" t="s">
        <v>65</v>
      </c>
      <c r="AO6" s="184" t="s">
        <v>61</v>
      </c>
      <c r="AP6" s="184" t="s">
        <v>63</v>
      </c>
      <c r="AQ6" s="184" t="s">
        <v>65</v>
      </c>
      <c r="AR6" s="185" t="s">
        <v>61</v>
      </c>
      <c r="AS6" s="185" t="s">
        <v>63</v>
      </c>
      <c r="AT6" s="155" t="s">
        <v>65</v>
      </c>
    </row>
    <row r="7" spans="1:46" ht="51.95">
      <c r="A7" s="230" t="s">
        <v>68</v>
      </c>
      <c r="B7" s="230" t="s">
        <v>69</v>
      </c>
      <c r="C7" s="12" t="s">
        <v>70</v>
      </c>
      <c r="D7" s="12">
        <v>3531219</v>
      </c>
      <c r="E7" s="179">
        <v>2005</v>
      </c>
      <c r="F7" s="179" t="s">
        <v>71</v>
      </c>
      <c r="G7" s="179" t="s">
        <v>72</v>
      </c>
      <c r="H7" s="50">
        <f>'ABS conc calculations'!H6</f>
        <v>4.4400000000000004E-3</v>
      </c>
      <c r="I7" s="50">
        <f>'ABS conc calculations'!I6</f>
        <v>9.7099999999999999E-3</v>
      </c>
      <c r="J7" s="111">
        <f>'ABS conc calculations'!J6</f>
        <v>6.94E-3</v>
      </c>
      <c r="K7" s="53">
        <f>(0.5/24)*(1/365)</f>
        <v>5.7077625570776254E-5</v>
      </c>
      <c r="L7" s="24" t="s">
        <v>73</v>
      </c>
      <c r="M7" s="53">
        <f>(3/24)*(1/365)</f>
        <v>3.4246575342465754E-4</v>
      </c>
      <c r="N7" s="24" t="s">
        <v>74</v>
      </c>
      <c r="O7" s="53">
        <f>(1/24)*(1/365)</f>
        <v>1.1415525114155251E-4</v>
      </c>
      <c r="P7" s="24" t="s">
        <v>75</v>
      </c>
      <c r="Q7" s="2">
        <f>H7*K7</f>
        <v>2.5342465753424661E-7</v>
      </c>
      <c r="R7" s="2">
        <f>I7*M7</f>
        <v>3.3253424657534247E-6</v>
      </c>
      <c r="S7" s="2">
        <f>J7*O7</f>
        <v>7.922374429223744E-7</v>
      </c>
      <c r="T7" s="2">
        <f>Q7*V$4</f>
        <v>2.7876712328767126E-8</v>
      </c>
      <c r="U7" s="2">
        <f>R7*V$4</f>
        <v>3.6578767123287674E-7</v>
      </c>
      <c r="V7" s="2">
        <f>S7*V$4</f>
        <v>8.7146118721461183E-8</v>
      </c>
      <c r="W7" s="2">
        <f>Q7*Y$4</f>
        <v>2.4835616438356168E-8</v>
      </c>
      <c r="X7" s="2">
        <f>R7*Y$4</f>
        <v>3.2588356164383562E-7</v>
      </c>
      <c r="Y7" s="2">
        <f>S7*Y$4</f>
        <v>7.7639269406392691E-8</v>
      </c>
      <c r="Z7" s="2">
        <f>Q7*AB$4</f>
        <v>5.8287671232876724E-8</v>
      </c>
      <c r="AA7" s="2">
        <f>R7*AB$4</f>
        <v>7.6482876712328768E-7</v>
      </c>
      <c r="AB7" s="143">
        <f>S7*AB$4</f>
        <v>1.8221461187214611E-7</v>
      </c>
      <c r="AC7" s="145">
        <v>2.2808219178082194E-8</v>
      </c>
      <c r="AD7" s="2">
        <v>2.9928082191780819E-7</v>
      </c>
      <c r="AE7" s="2">
        <v>7.1301369863013692E-8</v>
      </c>
      <c r="AF7" s="2">
        <v>2.0273972602739729E-8</v>
      </c>
      <c r="AG7" s="2">
        <v>2.66027397260274E-7</v>
      </c>
      <c r="AH7" s="2">
        <v>6.3378995433789947E-8</v>
      </c>
      <c r="AI7" s="2">
        <v>5.0684931506849323E-8</v>
      </c>
      <c r="AJ7" s="2">
        <v>6.6506849315068499E-7</v>
      </c>
      <c r="AK7" s="146">
        <v>1.584474885844749E-7</v>
      </c>
      <c r="AL7" s="157" t="s">
        <v>229</v>
      </c>
      <c r="AM7" s="157" t="s">
        <v>229</v>
      </c>
      <c r="AN7" s="157" t="s">
        <v>229</v>
      </c>
      <c r="AO7" s="157" t="s">
        <v>229</v>
      </c>
      <c r="AP7" s="157" t="s">
        <v>229</v>
      </c>
      <c r="AQ7" s="157" t="s">
        <v>229</v>
      </c>
      <c r="AR7" s="157" t="s">
        <v>229</v>
      </c>
      <c r="AS7" s="157" t="s">
        <v>229</v>
      </c>
      <c r="AT7" s="157" t="s">
        <v>229</v>
      </c>
    </row>
    <row r="8" spans="1:46" ht="103.5" customHeight="1">
      <c r="A8" s="231"/>
      <c r="B8" s="231"/>
      <c r="C8" s="12" t="s">
        <v>76</v>
      </c>
      <c r="D8" s="12">
        <v>2604770</v>
      </c>
      <c r="E8" s="179">
        <v>2000</v>
      </c>
      <c r="F8" s="179" t="s">
        <v>77</v>
      </c>
      <c r="G8" s="179" t="s">
        <v>78</v>
      </c>
      <c r="H8" s="50">
        <f>'ABS conc calculations'!H7</f>
        <v>5.0000000000000001E-3</v>
      </c>
      <c r="I8" s="50">
        <f>'ABS conc calculations'!I7</f>
        <v>0.01</v>
      </c>
      <c r="J8" s="50">
        <f>'ABS conc calculations'!J7</f>
        <v>5.0000000000000001E-3</v>
      </c>
      <c r="K8" s="53">
        <f>(8/24)*(5/(365))</f>
        <v>4.5662100456621002E-3</v>
      </c>
      <c r="L8" s="24" t="s">
        <v>79</v>
      </c>
      <c r="M8" s="53">
        <f>(8/24)*((3*10)/(365))</f>
        <v>2.7397260273972601E-2</v>
      </c>
      <c r="N8" s="24" t="s">
        <v>80</v>
      </c>
      <c r="O8" s="53">
        <f>(8/24)*(10/(365))</f>
        <v>9.1324200913242004E-3</v>
      </c>
      <c r="P8" s="24" t="s">
        <v>81</v>
      </c>
      <c r="Q8" s="2">
        <f>H8*K8</f>
        <v>2.2831050228310503E-5</v>
      </c>
      <c r="R8" s="2">
        <f>I8*M8</f>
        <v>2.7397260273972601E-4</v>
      </c>
      <c r="S8" s="2">
        <f>J8*O8</f>
        <v>4.5662100456621006E-5</v>
      </c>
      <c r="T8" s="2">
        <f>Q8*V$4</f>
        <v>2.5114155251141552E-6</v>
      </c>
      <c r="U8" s="2">
        <f t="shared" ref="U8:U20" si="0">R8*V$4</f>
        <v>3.0136986301369862E-5</v>
      </c>
      <c r="V8" s="2">
        <f t="shared" ref="V8:V20" si="1">S8*V$4</f>
        <v>5.0228310502283103E-6</v>
      </c>
      <c r="W8" s="2">
        <f t="shared" ref="W8:W20" si="2">Q8*Y$4</f>
        <v>2.2374429223744292E-6</v>
      </c>
      <c r="X8" s="2">
        <f t="shared" ref="X8:X20" si="3">R8*Y$4</f>
        <v>2.6849315068493149E-5</v>
      </c>
      <c r="Y8" s="2">
        <f t="shared" ref="Y8:Y20" si="4">S8*Y$4</f>
        <v>4.4748858447488585E-6</v>
      </c>
      <c r="Z8" s="2">
        <f t="shared" ref="Z8:Z20" si="5">Q8*AB$4</f>
        <v>5.251141552511416E-6</v>
      </c>
      <c r="AA8" s="2">
        <f t="shared" ref="AA8:AA20" si="6">R8*AB$4</f>
        <v>6.3013698630136979E-5</v>
      </c>
      <c r="AB8" s="143">
        <f t="shared" ref="AB8:AB20" si="7">S8*AB$4</f>
        <v>1.0502283105022832E-5</v>
      </c>
      <c r="AC8" s="145">
        <v>2.054794520547945E-6</v>
      </c>
      <c r="AD8" s="2">
        <v>2.4657534246575338E-5</v>
      </c>
      <c r="AE8" s="2">
        <v>4.10958904109589E-6</v>
      </c>
      <c r="AF8" s="2">
        <v>1.8264840182648404E-6</v>
      </c>
      <c r="AG8" s="2">
        <v>2.191780821917808E-5</v>
      </c>
      <c r="AH8" s="2">
        <v>3.6529680365296807E-6</v>
      </c>
      <c r="AI8" s="2">
        <v>4.5662100456621006E-6</v>
      </c>
      <c r="AJ8" s="2">
        <v>5.4794520547945207E-5</v>
      </c>
      <c r="AK8" s="146">
        <v>9.1324200913242012E-6</v>
      </c>
      <c r="AL8" s="157" t="s">
        <v>229</v>
      </c>
      <c r="AM8" s="157" t="s">
        <v>229</v>
      </c>
      <c r="AN8" s="157" t="s">
        <v>229</v>
      </c>
      <c r="AO8" s="157" t="s">
        <v>229</v>
      </c>
      <c r="AP8" s="157" t="s">
        <v>229</v>
      </c>
      <c r="AQ8" s="157" t="s">
        <v>229</v>
      </c>
      <c r="AR8" s="157" t="s">
        <v>229</v>
      </c>
      <c r="AS8" s="157" t="s">
        <v>229</v>
      </c>
      <c r="AT8" s="157" t="s">
        <v>229</v>
      </c>
    </row>
    <row r="9" spans="1:46" ht="103.5" customHeight="1">
      <c r="A9" s="231"/>
      <c r="B9" s="231"/>
      <c r="C9" s="12" t="s">
        <v>82</v>
      </c>
      <c r="D9" s="12">
        <v>2604770</v>
      </c>
      <c r="E9" s="179">
        <v>2000</v>
      </c>
      <c r="F9" s="179" t="s">
        <v>77</v>
      </c>
      <c r="G9" s="179" t="s">
        <v>78</v>
      </c>
      <c r="H9" s="50">
        <f>'ABS conc calculations'!H8</f>
        <v>0.01</v>
      </c>
      <c r="I9" s="50">
        <f>'ABS conc calculations'!I8</f>
        <v>0.05</v>
      </c>
      <c r="J9" s="52">
        <f>'ABS conc calculations'!J8</f>
        <v>0.02</v>
      </c>
      <c r="K9" s="53">
        <f>(8/24)*(5/(365))</f>
        <v>4.5662100456621002E-3</v>
      </c>
      <c r="L9" s="24" t="s">
        <v>79</v>
      </c>
      <c r="M9" s="53">
        <f>(8/24)*((3*10)/(365))</f>
        <v>2.7397260273972601E-2</v>
      </c>
      <c r="N9" s="24" t="s">
        <v>80</v>
      </c>
      <c r="O9" s="53">
        <f>(8/24)*(10/(365))</f>
        <v>9.1324200913242004E-3</v>
      </c>
      <c r="P9" s="24" t="s">
        <v>81</v>
      </c>
      <c r="Q9" s="2">
        <f>H9*K9</f>
        <v>4.5662100456621006E-5</v>
      </c>
      <c r="R9" s="2">
        <f>I9*M9</f>
        <v>1.3698630136986301E-3</v>
      </c>
      <c r="S9" s="2">
        <f>J9*O9</f>
        <v>1.8264840182648402E-4</v>
      </c>
      <c r="T9" s="2">
        <f t="shared" ref="T9:T20" si="8">Q9*V$4</f>
        <v>5.0228310502283103E-6</v>
      </c>
      <c r="U9" s="2">
        <f t="shared" si="0"/>
        <v>1.5068493150684933E-4</v>
      </c>
      <c r="V9" s="2">
        <f t="shared" si="1"/>
        <v>2.0091324200913241E-5</v>
      </c>
      <c r="W9" s="2">
        <f t="shared" si="2"/>
        <v>4.4748858447488585E-6</v>
      </c>
      <c r="X9" s="2">
        <f t="shared" si="3"/>
        <v>1.3424657534246576E-4</v>
      </c>
      <c r="Y9" s="2">
        <f t="shared" si="4"/>
        <v>1.7899543378995434E-5</v>
      </c>
      <c r="Z9" s="2">
        <f t="shared" si="5"/>
        <v>1.0502283105022832E-5</v>
      </c>
      <c r="AA9" s="2">
        <f t="shared" si="6"/>
        <v>3.1506849315068495E-4</v>
      </c>
      <c r="AB9" s="143">
        <f t="shared" si="7"/>
        <v>4.2009132420091328E-5</v>
      </c>
      <c r="AC9" s="145">
        <v>4.10958904109589E-6</v>
      </c>
      <c r="AD9" s="2">
        <v>1.2328767123287671E-4</v>
      </c>
      <c r="AE9" s="2">
        <v>1.643835616438356E-5</v>
      </c>
      <c r="AF9" s="2">
        <v>3.6529680365296807E-6</v>
      </c>
      <c r="AG9" s="2">
        <v>1.0958904109589041E-4</v>
      </c>
      <c r="AH9" s="2">
        <v>1.4611872146118723E-5</v>
      </c>
      <c r="AI9" s="2">
        <v>9.1324200913242012E-6</v>
      </c>
      <c r="AJ9" s="2">
        <v>2.7397260273972606E-4</v>
      </c>
      <c r="AK9" s="146">
        <v>3.6529680365296805E-5</v>
      </c>
      <c r="AL9" s="157" t="s">
        <v>229</v>
      </c>
      <c r="AM9" s="157" t="s">
        <v>229</v>
      </c>
      <c r="AN9" s="157" t="s">
        <v>229</v>
      </c>
      <c r="AO9" s="157" t="s">
        <v>229</v>
      </c>
      <c r="AP9" s="157" t="s">
        <v>229</v>
      </c>
      <c r="AQ9" s="157" t="s">
        <v>229</v>
      </c>
      <c r="AR9" s="157" t="s">
        <v>229</v>
      </c>
      <c r="AS9" s="157" t="s">
        <v>229</v>
      </c>
      <c r="AT9" s="157" t="s">
        <v>229</v>
      </c>
    </row>
    <row r="10" spans="1:46" ht="51.95">
      <c r="A10" s="231"/>
      <c r="B10" s="231"/>
      <c r="C10" s="12" t="s">
        <v>83</v>
      </c>
      <c r="D10" s="12">
        <v>3520468</v>
      </c>
      <c r="E10" s="179">
        <v>2016</v>
      </c>
      <c r="F10" s="179" t="s">
        <v>71</v>
      </c>
      <c r="G10" s="179" t="s">
        <v>78</v>
      </c>
      <c r="H10" s="51">
        <f>'ABS conc calculations'!H9</f>
        <v>2.2499999999999999E-2</v>
      </c>
      <c r="I10" s="50">
        <f>'ABS conc calculations'!I9</f>
        <v>4.4999999999999998E-2</v>
      </c>
      <c r="J10" s="51">
        <f>'ABS conc calculations'!J9</f>
        <v>2.2499999999999999E-2</v>
      </c>
      <c r="K10" s="53">
        <f>(0.5/24)*(1/365)</f>
        <v>5.7077625570776254E-5</v>
      </c>
      <c r="L10" s="24" t="s">
        <v>73</v>
      </c>
      <c r="M10" s="53">
        <f>(3/24)*(1/365)</f>
        <v>3.4246575342465754E-4</v>
      </c>
      <c r="N10" s="24" t="s">
        <v>74</v>
      </c>
      <c r="O10" s="53">
        <f>(1/24)*(1/365)</f>
        <v>1.1415525114155251E-4</v>
      </c>
      <c r="P10" s="24" t="s">
        <v>75</v>
      </c>
      <c r="Q10" s="2">
        <f>H10*K10</f>
        <v>1.2842465753424656E-6</v>
      </c>
      <c r="R10" s="2">
        <f>I10*M10</f>
        <v>1.5410958904109589E-5</v>
      </c>
      <c r="S10" s="2">
        <f>J10*O10</f>
        <v>2.5684931506849312E-6</v>
      </c>
      <c r="T10" s="2">
        <f t="shared" si="8"/>
        <v>1.4126712328767122E-7</v>
      </c>
      <c r="U10" s="2">
        <f t="shared" si="0"/>
        <v>1.6952054794520547E-6</v>
      </c>
      <c r="V10" s="2">
        <f t="shared" si="1"/>
        <v>2.8253424657534244E-7</v>
      </c>
      <c r="W10" s="2">
        <f t="shared" si="2"/>
        <v>1.2585616438356164E-7</v>
      </c>
      <c r="X10" s="2">
        <f t="shared" si="3"/>
        <v>1.5102739726027397E-6</v>
      </c>
      <c r="Y10" s="2">
        <f t="shared" si="4"/>
        <v>2.5171232876712327E-7</v>
      </c>
      <c r="Z10" s="2">
        <f t="shared" si="5"/>
        <v>2.9537671232876708E-7</v>
      </c>
      <c r="AA10" s="2">
        <f t="shared" si="6"/>
        <v>3.5445205479452056E-6</v>
      </c>
      <c r="AB10" s="143">
        <f t="shared" si="7"/>
        <v>5.9075342465753415E-7</v>
      </c>
      <c r="AC10" s="145">
        <v>1.155821917808219E-7</v>
      </c>
      <c r="AD10" s="2">
        <v>1.3869863013698628E-6</v>
      </c>
      <c r="AE10" s="2">
        <v>2.3116438356164381E-7</v>
      </c>
      <c r="AF10" s="2">
        <v>1.0273972602739725E-7</v>
      </c>
      <c r="AG10" s="2">
        <v>1.232876712328767E-6</v>
      </c>
      <c r="AH10" s="2">
        <v>2.0547945205479449E-7</v>
      </c>
      <c r="AI10" s="2">
        <v>2.5684931506849313E-7</v>
      </c>
      <c r="AJ10" s="2">
        <v>3.0821917808219177E-6</v>
      </c>
      <c r="AK10" s="146">
        <v>5.1369863013698625E-7</v>
      </c>
      <c r="AL10" s="157" t="s">
        <v>229</v>
      </c>
      <c r="AM10" s="157" t="s">
        <v>229</v>
      </c>
      <c r="AN10" s="157" t="s">
        <v>229</v>
      </c>
      <c r="AO10" s="157" t="s">
        <v>229</v>
      </c>
      <c r="AP10" s="157" t="s">
        <v>229</v>
      </c>
      <c r="AQ10" s="157" t="s">
        <v>229</v>
      </c>
      <c r="AR10" s="157" t="s">
        <v>229</v>
      </c>
      <c r="AS10" s="157" t="s">
        <v>229</v>
      </c>
      <c r="AT10" s="157" t="s">
        <v>229</v>
      </c>
    </row>
    <row r="11" spans="1:46" ht="51.95">
      <c r="A11" s="231"/>
      <c r="B11" s="231"/>
      <c r="C11" s="12" t="s">
        <v>84</v>
      </c>
      <c r="D11" s="12">
        <v>28699</v>
      </c>
      <c r="E11" s="179">
        <v>1991</v>
      </c>
      <c r="F11" s="179" t="s">
        <v>85</v>
      </c>
      <c r="G11" s="12" t="s">
        <v>78</v>
      </c>
      <c r="H11" s="51">
        <f>'ABS conc calculations'!H10</f>
        <v>5.0000000000000001E-3</v>
      </c>
      <c r="I11" s="51">
        <f>'ABS conc calculations'!I10</f>
        <v>1.9E-2</v>
      </c>
      <c r="J11" s="51">
        <f>'ABS conc calculations'!J10</f>
        <v>8.9999999999999993E-3</v>
      </c>
      <c r="K11" s="53">
        <f>(8/24)*(5/(365))</f>
        <v>4.5662100456621002E-3</v>
      </c>
      <c r="L11" s="24" t="s">
        <v>79</v>
      </c>
      <c r="M11" s="53">
        <f>(8/24)*((3*10)/(365))</f>
        <v>2.7397260273972601E-2</v>
      </c>
      <c r="N11" s="24" t="s">
        <v>80</v>
      </c>
      <c r="O11" s="53">
        <f>(8/24)*(10/(365))</f>
        <v>9.1324200913242004E-3</v>
      </c>
      <c r="P11" s="24" t="s">
        <v>81</v>
      </c>
      <c r="Q11" s="2">
        <f>H11*K11</f>
        <v>2.2831050228310503E-5</v>
      </c>
      <c r="R11" s="2">
        <f>I11*M11</f>
        <v>5.2054794520547943E-4</v>
      </c>
      <c r="S11" s="2">
        <f>J11*O11</f>
        <v>8.2191780821917797E-5</v>
      </c>
      <c r="T11" s="2">
        <f t="shared" si="8"/>
        <v>2.5114155251141552E-6</v>
      </c>
      <c r="U11" s="2">
        <f t="shared" si="0"/>
        <v>5.726027397260274E-5</v>
      </c>
      <c r="V11" s="2">
        <f t="shared" si="1"/>
        <v>9.0410958904109582E-6</v>
      </c>
      <c r="W11" s="2">
        <f t="shared" si="2"/>
        <v>2.2374429223744292E-6</v>
      </c>
      <c r="X11" s="2">
        <f t="shared" si="3"/>
        <v>5.1013698630136985E-5</v>
      </c>
      <c r="Y11" s="2">
        <f t="shared" si="4"/>
        <v>8.0547945205479447E-6</v>
      </c>
      <c r="Z11" s="2">
        <f t="shared" si="5"/>
        <v>5.251141552511416E-6</v>
      </c>
      <c r="AA11" s="2">
        <f t="shared" si="6"/>
        <v>1.1972602739726027E-4</v>
      </c>
      <c r="AB11" s="143">
        <f t="shared" si="7"/>
        <v>1.8904109589041093E-5</v>
      </c>
      <c r="AC11" s="145">
        <v>2.054794520547945E-6</v>
      </c>
      <c r="AD11" s="2">
        <v>4.6849315068493144E-5</v>
      </c>
      <c r="AE11" s="2">
        <v>7.3972602739726019E-6</v>
      </c>
      <c r="AF11" s="2">
        <v>1.8264840182648404E-6</v>
      </c>
      <c r="AG11" s="2">
        <v>4.1643835616438356E-5</v>
      </c>
      <c r="AH11" s="2">
        <v>6.5753424657534237E-6</v>
      </c>
      <c r="AI11" s="2">
        <v>4.5662100456621006E-6</v>
      </c>
      <c r="AJ11" s="2">
        <v>1.0410958904109589E-4</v>
      </c>
      <c r="AK11" s="146">
        <v>1.643835616438356E-5</v>
      </c>
      <c r="AL11" s="157" t="s">
        <v>229</v>
      </c>
      <c r="AM11" s="157" t="s">
        <v>229</v>
      </c>
      <c r="AN11" s="157" t="s">
        <v>229</v>
      </c>
      <c r="AO11" s="157" t="s">
        <v>229</v>
      </c>
      <c r="AP11" s="157" t="s">
        <v>229</v>
      </c>
      <c r="AQ11" s="157" t="s">
        <v>229</v>
      </c>
      <c r="AR11" s="157" t="s">
        <v>229</v>
      </c>
      <c r="AS11" s="157" t="s">
        <v>229</v>
      </c>
      <c r="AT11" s="157" t="s">
        <v>229</v>
      </c>
    </row>
    <row r="12" spans="1:46" ht="51.95">
      <c r="A12" s="231"/>
      <c r="B12" s="231"/>
      <c r="C12" s="179" t="s">
        <v>86</v>
      </c>
      <c r="D12" s="12">
        <v>3582228</v>
      </c>
      <c r="E12" s="179">
        <v>1990</v>
      </c>
      <c r="F12" s="179" t="s">
        <v>87</v>
      </c>
      <c r="G12" s="179" t="s">
        <v>78</v>
      </c>
      <c r="H12" s="50" t="str">
        <f>'ABS conc calculations'!H11</f>
        <v>NA</v>
      </c>
      <c r="I12" s="50" t="str">
        <f>'ABS conc calculations'!I11</f>
        <v>NA</v>
      </c>
      <c r="J12" s="50" t="str">
        <f>'ABS conc calculations'!J11</f>
        <v>NA</v>
      </c>
      <c r="K12" s="53">
        <f>(0.5/24)*(1/365)</f>
        <v>5.7077625570776254E-5</v>
      </c>
      <c r="L12" s="24" t="s">
        <v>73</v>
      </c>
      <c r="M12" s="53">
        <f>(3/24)*(1/365)</f>
        <v>3.4246575342465754E-4</v>
      </c>
      <c r="N12" s="24" t="s">
        <v>74</v>
      </c>
      <c r="O12" s="53">
        <f>(1/24)*(1/365)</f>
        <v>1.1415525114155251E-4</v>
      </c>
      <c r="P12" s="24" t="s">
        <v>75</v>
      </c>
      <c r="Q12" s="112" t="s">
        <v>88</v>
      </c>
      <c r="R12" s="112" t="s">
        <v>88</v>
      </c>
      <c r="S12" s="112" t="s">
        <v>88</v>
      </c>
      <c r="T12" s="112" t="s">
        <v>88</v>
      </c>
      <c r="U12" s="112" t="s">
        <v>88</v>
      </c>
      <c r="V12" s="112" t="s">
        <v>88</v>
      </c>
      <c r="W12" s="112" t="s">
        <v>88</v>
      </c>
      <c r="X12" s="112" t="s">
        <v>88</v>
      </c>
      <c r="Y12" s="112" t="s">
        <v>88</v>
      </c>
      <c r="Z12" s="112" t="s">
        <v>88</v>
      </c>
      <c r="AA12" s="112" t="s">
        <v>88</v>
      </c>
      <c r="AB12" s="144" t="s">
        <v>88</v>
      </c>
      <c r="AC12" s="147" t="s">
        <v>88</v>
      </c>
      <c r="AD12" s="112" t="s">
        <v>88</v>
      </c>
      <c r="AE12" s="112" t="s">
        <v>88</v>
      </c>
      <c r="AF12" s="112" t="s">
        <v>88</v>
      </c>
      <c r="AG12" s="112" t="s">
        <v>88</v>
      </c>
      <c r="AH12" s="112" t="s">
        <v>88</v>
      </c>
      <c r="AI12" s="112" t="s">
        <v>88</v>
      </c>
      <c r="AJ12" s="112" t="s">
        <v>88</v>
      </c>
      <c r="AK12" s="148" t="s">
        <v>88</v>
      </c>
      <c r="AL12" s="157" t="s">
        <v>229</v>
      </c>
      <c r="AM12" s="157" t="s">
        <v>229</v>
      </c>
      <c r="AN12" s="157" t="s">
        <v>229</v>
      </c>
      <c r="AO12" s="157" t="s">
        <v>229</v>
      </c>
      <c r="AP12" s="157" t="s">
        <v>229</v>
      </c>
      <c r="AQ12" s="157" t="s">
        <v>229</v>
      </c>
      <c r="AR12" s="157" t="s">
        <v>229</v>
      </c>
      <c r="AS12" s="157" t="s">
        <v>229</v>
      </c>
      <c r="AT12" s="157" t="s">
        <v>229</v>
      </c>
    </row>
    <row r="13" spans="1:46" ht="51.95">
      <c r="A13" s="231"/>
      <c r="B13" s="231"/>
      <c r="C13" s="179" t="s">
        <v>89</v>
      </c>
      <c r="D13" s="12">
        <v>3582228</v>
      </c>
      <c r="E13" s="179">
        <v>1990</v>
      </c>
      <c r="F13" s="179" t="s">
        <v>87</v>
      </c>
      <c r="G13" s="179" t="s">
        <v>78</v>
      </c>
      <c r="H13" s="50">
        <f>'ABS conc calculations'!H12</f>
        <v>5.5999999999999999E-3</v>
      </c>
      <c r="I13" s="50">
        <f>'ABS conc calculations'!I12</f>
        <v>5.5999999999999999E-3</v>
      </c>
      <c r="J13" s="50">
        <f>'ABS conc calculations'!J12</f>
        <v>5.5999999999999999E-3</v>
      </c>
      <c r="K13" s="53">
        <f>(8/24)*(5/(365))</f>
        <v>4.5662100456621002E-3</v>
      </c>
      <c r="L13" s="24" t="s">
        <v>79</v>
      </c>
      <c r="M13" s="53">
        <f>(8/24)*((3*10)/(365))</f>
        <v>2.7397260273972601E-2</v>
      </c>
      <c r="N13" s="24" t="s">
        <v>80</v>
      </c>
      <c r="O13" s="53">
        <f>(8/24)*(10/(365))</f>
        <v>9.1324200913242004E-3</v>
      </c>
      <c r="P13" s="24" t="s">
        <v>81</v>
      </c>
      <c r="Q13" s="2">
        <f t="shared" ref="Q13:Q20" si="9">H13*K13</f>
        <v>2.5570776255707761E-5</v>
      </c>
      <c r="R13" s="2">
        <f t="shared" ref="R13:R20" si="10">I13*M13</f>
        <v>1.5342465753424657E-4</v>
      </c>
      <c r="S13" s="2">
        <f t="shared" ref="S13:S20" si="11">J13*O13</f>
        <v>5.1141552511415522E-5</v>
      </c>
      <c r="T13" s="2">
        <f t="shared" si="8"/>
        <v>2.8127853881278536E-6</v>
      </c>
      <c r="U13" s="2">
        <f t="shared" si="0"/>
        <v>1.6876712328767124E-5</v>
      </c>
      <c r="V13" s="2">
        <f t="shared" si="1"/>
        <v>5.6255707762557072E-6</v>
      </c>
      <c r="W13" s="2">
        <f t="shared" si="2"/>
        <v>2.5059360730593608E-6</v>
      </c>
      <c r="X13" s="2">
        <f t="shared" si="3"/>
        <v>1.5035616438356165E-5</v>
      </c>
      <c r="Y13" s="2">
        <f t="shared" si="4"/>
        <v>5.0118721461187216E-6</v>
      </c>
      <c r="Z13" s="2">
        <f t="shared" si="5"/>
        <v>5.8812785388127855E-6</v>
      </c>
      <c r="AA13" s="2">
        <f t="shared" si="6"/>
        <v>3.5287671232876711E-5</v>
      </c>
      <c r="AB13" s="143">
        <f t="shared" si="7"/>
        <v>1.1762557077625571E-5</v>
      </c>
      <c r="AC13" s="145">
        <v>2.3013698630136984E-6</v>
      </c>
      <c r="AD13" s="2">
        <v>1.3808219178082192E-5</v>
      </c>
      <c r="AE13" s="2">
        <v>4.6027397260273968E-6</v>
      </c>
      <c r="AF13" s="2">
        <v>2.045662100456621E-6</v>
      </c>
      <c r="AG13" s="2">
        <v>1.2273972602739726E-5</v>
      </c>
      <c r="AH13" s="2">
        <v>4.0913242009132419E-6</v>
      </c>
      <c r="AI13" s="2">
        <v>5.1141552511415524E-6</v>
      </c>
      <c r="AJ13" s="2">
        <v>3.0684931506849316E-5</v>
      </c>
      <c r="AK13" s="146">
        <v>1.0228310502283105E-5</v>
      </c>
      <c r="AL13" s="157" t="s">
        <v>229</v>
      </c>
      <c r="AM13" s="157" t="s">
        <v>229</v>
      </c>
      <c r="AN13" s="157" t="s">
        <v>229</v>
      </c>
      <c r="AO13" s="157" t="s">
        <v>229</v>
      </c>
      <c r="AP13" s="157" t="s">
        <v>229</v>
      </c>
      <c r="AQ13" s="157" t="s">
        <v>229</v>
      </c>
      <c r="AR13" s="157" t="s">
        <v>229</v>
      </c>
      <c r="AS13" s="157" t="s">
        <v>229</v>
      </c>
      <c r="AT13" s="157" t="s">
        <v>229</v>
      </c>
    </row>
    <row r="14" spans="1:46" ht="89.25" customHeight="1">
      <c r="A14" s="231"/>
      <c r="B14" s="231"/>
      <c r="C14" s="179" t="s">
        <v>90</v>
      </c>
      <c r="D14" s="12">
        <v>758916</v>
      </c>
      <c r="E14" s="179">
        <v>2010</v>
      </c>
      <c r="F14" s="179" t="s">
        <v>71</v>
      </c>
      <c r="G14" s="179" t="s">
        <v>78</v>
      </c>
      <c r="H14" s="50">
        <f>'ABS conc calculations'!H13</f>
        <v>1.1599999999999999</v>
      </c>
      <c r="I14" s="50">
        <f>'ABS conc calculations'!I13</f>
        <v>1.1599999999999999</v>
      </c>
      <c r="J14" s="50">
        <f>'ABS conc calculations'!J13</f>
        <v>1.1599999999999999</v>
      </c>
      <c r="K14" s="53">
        <f>(0.5/24)*(1/365)</f>
        <v>5.7077625570776254E-5</v>
      </c>
      <c r="L14" s="24" t="s">
        <v>73</v>
      </c>
      <c r="M14" s="53">
        <f>(3/24)*(1/365)</f>
        <v>3.4246575342465754E-4</v>
      </c>
      <c r="N14" s="24" t="s">
        <v>74</v>
      </c>
      <c r="O14" s="53">
        <f>(1/24)*(1/365)</f>
        <v>1.1415525114155251E-4</v>
      </c>
      <c r="P14" s="24" t="s">
        <v>75</v>
      </c>
      <c r="Q14" s="2">
        <f t="shared" si="9"/>
        <v>6.6210045662100448E-5</v>
      </c>
      <c r="R14" s="2">
        <f t="shared" si="10"/>
        <v>3.9726027397260272E-4</v>
      </c>
      <c r="S14" s="2">
        <f t="shared" si="11"/>
        <v>1.324200913242009E-4</v>
      </c>
      <c r="T14" s="2">
        <f t="shared" si="8"/>
        <v>7.283105022831049E-6</v>
      </c>
      <c r="U14" s="2">
        <f t="shared" si="0"/>
        <v>4.3698630136986299E-5</v>
      </c>
      <c r="V14" s="2">
        <f t="shared" si="1"/>
        <v>1.4566210045662098E-5</v>
      </c>
      <c r="W14" s="2">
        <f t="shared" si="2"/>
        <v>6.4885844748858442E-6</v>
      </c>
      <c r="X14" s="2">
        <f t="shared" si="3"/>
        <v>3.8931506849315065E-5</v>
      </c>
      <c r="Y14" s="2">
        <f t="shared" si="4"/>
        <v>1.2977168949771688E-5</v>
      </c>
      <c r="Z14" s="2">
        <f t="shared" si="5"/>
        <v>1.5228310502283104E-5</v>
      </c>
      <c r="AA14" s="2">
        <f t="shared" si="6"/>
        <v>9.136986301369863E-5</v>
      </c>
      <c r="AB14" s="143">
        <f t="shared" si="7"/>
        <v>3.0456621004566209E-5</v>
      </c>
      <c r="AC14" s="145">
        <v>5.9589041095890405E-6</v>
      </c>
      <c r="AD14" s="2">
        <v>3.5753424657534243E-5</v>
      </c>
      <c r="AE14" s="2">
        <v>1.1917808219178081E-5</v>
      </c>
      <c r="AF14" s="2">
        <v>5.2968036529680358E-6</v>
      </c>
      <c r="AG14" s="2">
        <v>3.1780821917808218E-5</v>
      </c>
      <c r="AH14" s="2">
        <v>1.0593607305936072E-5</v>
      </c>
      <c r="AI14" s="2">
        <v>1.324200913242009E-5</v>
      </c>
      <c r="AJ14" s="2">
        <v>7.9452054794520549E-5</v>
      </c>
      <c r="AK14" s="146">
        <v>2.6484018264840181E-5</v>
      </c>
      <c r="AL14" s="157" t="s">
        <v>229</v>
      </c>
      <c r="AM14" s="157" t="s">
        <v>229</v>
      </c>
      <c r="AN14" s="157" t="s">
        <v>229</v>
      </c>
      <c r="AO14" s="157" t="s">
        <v>229</v>
      </c>
      <c r="AP14" s="157" t="s">
        <v>229</v>
      </c>
      <c r="AQ14" s="157" t="s">
        <v>229</v>
      </c>
      <c r="AR14" s="157" t="s">
        <v>229</v>
      </c>
      <c r="AS14" s="157" t="s">
        <v>229</v>
      </c>
      <c r="AT14" s="157" t="s">
        <v>229</v>
      </c>
    </row>
    <row r="15" spans="1:46" ht="51.95">
      <c r="A15" s="231"/>
      <c r="B15" s="231"/>
      <c r="C15" s="179" t="s">
        <v>91</v>
      </c>
      <c r="D15" s="179">
        <v>758916</v>
      </c>
      <c r="E15" s="179">
        <v>2010</v>
      </c>
      <c r="F15" s="179" t="s">
        <v>71</v>
      </c>
      <c r="G15" s="179" t="s">
        <v>78</v>
      </c>
      <c r="H15" s="50">
        <f>'ABS conc calculations'!H14</f>
        <v>0.97</v>
      </c>
      <c r="I15" s="50">
        <f>'ABS conc calculations'!I14</f>
        <v>9.27</v>
      </c>
      <c r="J15" s="50">
        <f>'ABS conc calculations'!J14</f>
        <v>5.12</v>
      </c>
      <c r="K15" s="53">
        <f>(8/24)*(5/(365))</f>
        <v>4.5662100456621002E-3</v>
      </c>
      <c r="L15" s="24" t="s">
        <v>79</v>
      </c>
      <c r="M15" s="53">
        <f>(8/24)*((3*10)/(365))</f>
        <v>2.7397260273972601E-2</v>
      </c>
      <c r="N15" s="24" t="s">
        <v>80</v>
      </c>
      <c r="O15" s="53">
        <f>(8/24)*(10/(365))</f>
        <v>9.1324200913242004E-3</v>
      </c>
      <c r="P15" s="24" t="s">
        <v>81</v>
      </c>
      <c r="Q15" s="2">
        <f t="shared" si="9"/>
        <v>4.4292237442922367E-3</v>
      </c>
      <c r="R15" s="2">
        <f t="shared" si="10"/>
        <v>0.25397260273972599</v>
      </c>
      <c r="S15" s="2">
        <f t="shared" si="11"/>
        <v>4.675799086757991E-2</v>
      </c>
      <c r="T15" s="2">
        <f t="shared" si="8"/>
        <v>4.8721461187214602E-4</v>
      </c>
      <c r="U15" s="2">
        <f t="shared" si="0"/>
        <v>2.793698630136986E-2</v>
      </c>
      <c r="V15" s="2">
        <f t="shared" si="1"/>
        <v>5.1433789954337897E-3</v>
      </c>
      <c r="W15" s="2">
        <f t="shared" si="2"/>
        <v>4.340639269406392E-4</v>
      </c>
      <c r="X15" s="2">
        <f t="shared" si="3"/>
        <v>2.4889315068493147E-2</v>
      </c>
      <c r="Y15" s="2">
        <f t="shared" si="4"/>
        <v>4.5822831050228311E-3</v>
      </c>
      <c r="Z15" s="2">
        <f t="shared" si="5"/>
        <v>1.0187214611872145E-3</v>
      </c>
      <c r="AA15" s="2">
        <f t="shared" si="6"/>
        <v>5.8413698630136984E-2</v>
      </c>
      <c r="AB15" s="143">
        <f t="shared" si="7"/>
        <v>1.075433789954338E-2</v>
      </c>
      <c r="AC15" s="145">
        <v>3.9863013698630129E-4</v>
      </c>
      <c r="AD15" s="2">
        <v>2.2857534246575339E-2</v>
      </c>
      <c r="AE15" s="2">
        <v>4.2082191780821914E-3</v>
      </c>
      <c r="AF15" s="2">
        <v>3.5433789954337895E-4</v>
      </c>
      <c r="AG15" s="2">
        <v>2.0317808219178082E-2</v>
      </c>
      <c r="AH15" s="2">
        <v>3.7406392694063931E-3</v>
      </c>
      <c r="AI15" s="2">
        <v>8.8584474885844736E-4</v>
      </c>
      <c r="AJ15" s="2">
        <v>5.0794520547945199E-2</v>
      </c>
      <c r="AK15" s="146">
        <v>9.351598173515982E-3</v>
      </c>
      <c r="AL15" s="157" t="s">
        <v>229</v>
      </c>
      <c r="AM15" s="157" t="s">
        <v>229</v>
      </c>
      <c r="AN15" s="157" t="s">
        <v>229</v>
      </c>
      <c r="AO15" s="157" t="s">
        <v>229</v>
      </c>
      <c r="AP15" s="157" t="s">
        <v>229</v>
      </c>
      <c r="AQ15" s="157" t="s">
        <v>229</v>
      </c>
      <c r="AR15" s="157" t="s">
        <v>229</v>
      </c>
      <c r="AS15" s="157" t="s">
        <v>229</v>
      </c>
      <c r="AT15" s="157" t="s">
        <v>229</v>
      </c>
    </row>
    <row r="16" spans="1:46" ht="51.95">
      <c r="A16" s="231"/>
      <c r="B16" s="230" t="s">
        <v>92</v>
      </c>
      <c r="C16" s="12" t="s">
        <v>93</v>
      </c>
      <c r="D16" s="12">
        <v>3615573</v>
      </c>
      <c r="E16" s="179">
        <v>1979</v>
      </c>
      <c r="F16" s="179" t="s">
        <v>77</v>
      </c>
      <c r="G16" s="179" t="s">
        <v>78</v>
      </c>
      <c r="H16" s="50">
        <f>'ABS conc calculations'!H17</f>
        <v>1.25</v>
      </c>
      <c r="I16" s="52">
        <f>'ABS conc calculations'!I17</f>
        <v>25.866666666666664</v>
      </c>
      <c r="J16" s="50">
        <f>'ABS conc calculations'!J17</f>
        <v>13.9</v>
      </c>
      <c r="K16" s="53">
        <f>(0.5/24)*(1/365)</f>
        <v>5.7077625570776254E-5</v>
      </c>
      <c r="L16" s="24" t="s">
        <v>73</v>
      </c>
      <c r="M16" s="53">
        <f>(3/24)*(1/365)</f>
        <v>3.4246575342465754E-4</v>
      </c>
      <c r="N16" s="24" t="s">
        <v>74</v>
      </c>
      <c r="O16" s="53">
        <f>(1/24)*(1/365)</f>
        <v>1.1415525114155251E-4</v>
      </c>
      <c r="P16" s="24" t="s">
        <v>75</v>
      </c>
      <c r="Q16" s="2">
        <f t="shared" si="9"/>
        <v>7.1347031963470316E-5</v>
      </c>
      <c r="R16" s="2">
        <f t="shared" si="10"/>
        <v>8.8584474885844734E-3</v>
      </c>
      <c r="S16" s="2">
        <f t="shared" si="11"/>
        <v>1.5867579908675799E-3</v>
      </c>
      <c r="T16" s="2">
        <f t="shared" si="8"/>
        <v>7.8481735159817343E-6</v>
      </c>
      <c r="U16" s="2">
        <f t="shared" si="0"/>
        <v>9.7442922374429205E-4</v>
      </c>
      <c r="V16" s="2">
        <f t="shared" si="1"/>
        <v>1.7454337899543379E-4</v>
      </c>
      <c r="W16" s="2">
        <f t="shared" si="2"/>
        <v>6.9920091324200909E-6</v>
      </c>
      <c r="X16" s="2">
        <f t="shared" si="3"/>
        <v>8.6812785388127841E-4</v>
      </c>
      <c r="Y16" s="2">
        <f t="shared" si="4"/>
        <v>1.5550228310502284E-4</v>
      </c>
      <c r="Z16" s="2">
        <f t="shared" si="5"/>
        <v>1.6409817351598172E-5</v>
      </c>
      <c r="AA16" s="2">
        <f t="shared" si="6"/>
        <v>2.037442922374429E-3</v>
      </c>
      <c r="AB16" s="143">
        <f t="shared" si="7"/>
        <v>3.6495433789954338E-4</v>
      </c>
      <c r="AC16" s="145">
        <v>6.4212328767123283E-6</v>
      </c>
      <c r="AD16" s="2">
        <v>7.9726027397260257E-4</v>
      </c>
      <c r="AE16" s="2">
        <v>1.428082191780822E-4</v>
      </c>
      <c r="AF16" s="2">
        <v>5.7077625570776257E-6</v>
      </c>
      <c r="AG16" s="2">
        <v>7.0867579908675789E-4</v>
      </c>
      <c r="AH16" s="2">
        <v>1.269406392694064E-4</v>
      </c>
      <c r="AI16" s="2">
        <v>1.4269406392694063E-5</v>
      </c>
      <c r="AJ16" s="2">
        <v>1.7716894977168947E-3</v>
      </c>
      <c r="AK16" s="146">
        <v>3.1735159817351599E-4</v>
      </c>
      <c r="AL16" s="157" t="s">
        <v>229</v>
      </c>
      <c r="AM16" s="157" t="s">
        <v>229</v>
      </c>
      <c r="AN16" s="157" t="s">
        <v>229</v>
      </c>
      <c r="AO16" s="157" t="s">
        <v>229</v>
      </c>
      <c r="AP16" s="157" t="s">
        <v>229</v>
      </c>
      <c r="AQ16" s="157" t="s">
        <v>229</v>
      </c>
      <c r="AR16" s="157" t="s">
        <v>229</v>
      </c>
      <c r="AS16" s="157" t="s">
        <v>229</v>
      </c>
      <c r="AT16" s="157" t="s">
        <v>229</v>
      </c>
    </row>
    <row r="17" spans="1:46" ht="51.95">
      <c r="A17" s="231"/>
      <c r="B17" s="231"/>
      <c r="C17" s="1" t="s">
        <v>94</v>
      </c>
      <c r="D17" s="12">
        <v>3531298</v>
      </c>
      <c r="E17" s="179">
        <v>2004</v>
      </c>
      <c r="F17" s="179" t="s">
        <v>95</v>
      </c>
      <c r="G17" s="179" t="s">
        <v>78</v>
      </c>
      <c r="H17" s="50">
        <f>'ABS conc calculations'!H18</f>
        <v>2.3E-2</v>
      </c>
      <c r="I17" s="50">
        <f>'ABS conc calculations'!I18</f>
        <v>0.04</v>
      </c>
      <c r="J17" s="50">
        <f>'ABS conc calculations'!J18</f>
        <v>2.3E-2</v>
      </c>
      <c r="K17" s="53">
        <f>(0.5/24)*(1/365)</f>
        <v>5.7077625570776254E-5</v>
      </c>
      <c r="L17" s="24" t="s">
        <v>73</v>
      </c>
      <c r="M17" s="53">
        <f>(3/24)*(1/365)</f>
        <v>3.4246575342465754E-4</v>
      </c>
      <c r="N17" s="24" t="s">
        <v>74</v>
      </c>
      <c r="O17" s="53">
        <f>(1/24)*(1/365)</f>
        <v>1.1415525114155251E-4</v>
      </c>
      <c r="P17" s="24" t="s">
        <v>75</v>
      </c>
      <c r="Q17" s="2">
        <f t="shared" si="9"/>
        <v>1.3127853881278538E-6</v>
      </c>
      <c r="R17" s="2">
        <f t="shared" si="10"/>
        <v>1.3698630136986302E-5</v>
      </c>
      <c r="S17" s="2">
        <f t="shared" si="11"/>
        <v>2.6255707762557076E-6</v>
      </c>
      <c r="T17" s="2">
        <f t="shared" si="8"/>
        <v>1.4440639269406393E-7</v>
      </c>
      <c r="U17" s="2">
        <f t="shared" si="0"/>
        <v>1.5068493150684932E-6</v>
      </c>
      <c r="V17" s="2">
        <f t="shared" si="1"/>
        <v>2.8881278538812786E-7</v>
      </c>
      <c r="W17" s="2">
        <f t="shared" si="2"/>
        <v>1.2865296803652967E-7</v>
      </c>
      <c r="X17" s="2">
        <f t="shared" si="3"/>
        <v>1.3424657534246577E-6</v>
      </c>
      <c r="Y17" s="2">
        <f t="shared" si="4"/>
        <v>2.5730593607305934E-7</v>
      </c>
      <c r="Z17" s="2">
        <f t="shared" si="5"/>
        <v>3.019406392694064E-7</v>
      </c>
      <c r="AA17" s="2">
        <f t="shared" si="6"/>
        <v>3.1506849315068495E-6</v>
      </c>
      <c r="AB17" s="143">
        <f t="shared" si="7"/>
        <v>6.0388127853881281E-7</v>
      </c>
      <c r="AC17" s="145">
        <v>1.1815068493150683E-7</v>
      </c>
      <c r="AD17" s="2">
        <v>1.232876712328767E-6</v>
      </c>
      <c r="AE17" s="2">
        <v>2.3630136986301366E-7</v>
      </c>
      <c r="AF17" s="2">
        <v>1.0502283105022831E-7</v>
      </c>
      <c r="AG17" s="2">
        <v>1.0958904109589041E-6</v>
      </c>
      <c r="AH17" s="2">
        <v>2.1004566210045662E-7</v>
      </c>
      <c r="AI17" s="2">
        <v>2.6255707762557076E-7</v>
      </c>
      <c r="AJ17" s="2">
        <v>2.7397260273972604E-6</v>
      </c>
      <c r="AK17" s="146">
        <v>5.2511415525114152E-7</v>
      </c>
      <c r="AL17" s="157" t="s">
        <v>229</v>
      </c>
      <c r="AM17" s="157" t="s">
        <v>229</v>
      </c>
      <c r="AN17" s="157" t="s">
        <v>229</v>
      </c>
      <c r="AO17" s="157" t="s">
        <v>229</v>
      </c>
      <c r="AP17" s="157" t="s">
        <v>229</v>
      </c>
      <c r="AQ17" s="157" t="s">
        <v>229</v>
      </c>
      <c r="AR17" s="157" t="s">
        <v>229</v>
      </c>
      <c r="AS17" s="157" t="s">
        <v>229</v>
      </c>
      <c r="AT17" s="157" t="s">
        <v>229</v>
      </c>
    </row>
    <row r="18" spans="1:46" ht="51.95">
      <c r="A18" s="231"/>
      <c r="B18" s="231"/>
      <c r="C18" s="12" t="s">
        <v>96</v>
      </c>
      <c r="D18" s="12">
        <v>2604770</v>
      </c>
      <c r="E18" s="179">
        <v>2000</v>
      </c>
      <c r="F18" s="179" t="s">
        <v>77</v>
      </c>
      <c r="G18" s="179" t="s">
        <v>78</v>
      </c>
      <c r="H18" s="50">
        <f>'ABS conc calculations'!H19</f>
        <v>5.0000000000000001E-3</v>
      </c>
      <c r="I18" s="52">
        <f>'ABS conc calculations'!I19</f>
        <v>0.01</v>
      </c>
      <c r="J18" s="51">
        <f>'ABS conc calculations'!J19</f>
        <v>5.0000000000000001E-3</v>
      </c>
      <c r="K18" s="53">
        <f>(8/24)*(5/(365))</f>
        <v>4.5662100456621002E-3</v>
      </c>
      <c r="L18" s="24" t="s">
        <v>79</v>
      </c>
      <c r="M18" s="53">
        <f>(8/24)*((3*10)/(365))</f>
        <v>2.7397260273972601E-2</v>
      </c>
      <c r="N18" s="24" t="s">
        <v>80</v>
      </c>
      <c r="O18" s="53">
        <f>(8/24)*(10/(365))</f>
        <v>9.1324200913242004E-3</v>
      </c>
      <c r="P18" s="24" t="s">
        <v>81</v>
      </c>
      <c r="Q18" s="2">
        <f t="shared" si="9"/>
        <v>2.2831050228310503E-5</v>
      </c>
      <c r="R18" s="2">
        <f t="shared" si="10"/>
        <v>2.7397260273972601E-4</v>
      </c>
      <c r="S18" s="2">
        <f t="shared" si="11"/>
        <v>4.5662100456621006E-5</v>
      </c>
      <c r="T18" s="2">
        <f t="shared" si="8"/>
        <v>2.5114155251141552E-6</v>
      </c>
      <c r="U18" s="2">
        <f t="shared" si="0"/>
        <v>3.0136986301369862E-5</v>
      </c>
      <c r="V18" s="2">
        <f t="shared" si="1"/>
        <v>5.0228310502283103E-6</v>
      </c>
      <c r="W18" s="2">
        <f t="shared" si="2"/>
        <v>2.2374429223744292E-6</v>
      </c>
      <c r="X18" s="2">
        <f t="shared" si="3"/>
        <v>2.6849315068493149E-5</v>
      </c>
      <c r="Y18" s="2">
        <f t="shared" si="4"/>
        <v>4.4748858447488585E-6</v>
      </c>
      <c r="Z18" s="2">
        <f t="shared" si="5"/>
        <v>5.251141552511416E-6</v>
      </c>
      <c r="AA18" s="2">
        <f t="shared" si="6"/>
        <v>6.3013698630136979E-5</v>
      </c>
      <c r="AB18" s="143">
        <f t="shared" si="7"/>
        <v>1.0502283105022832E-5</v>
      </c>
      <c r="AC18" s="145">
        <v>2.054794520547945E-6</v>
      </c>
      <c r="AD18" s="2">
        <v>2.4657534246575338E-5</v>
      </c>
      <c r="AE18" s="2">
        <v>4.10958904109589E-6</v>
      </c>
      <c r="AF18" s="2">
        <v>1.8264840182648404E-6</v>
      </c>
      <c r="AG18" s="2">
        <v>2.191780821917808E-5</v>
      </c>
      <c r="AH18" s="2">
        <v>3.6529680365296807E-6</v>
      </c>
      <c r="AI18" s="2">
        <v>4.5662100456621006E-6</v>
      </c>
      <c r="AJ18" s="2">
        <v>5.4794520547945207E-5</v>
      </c>
      <c r="AK18" s="146">
        <v>9.1324200913242012E-6</v>
      </c>
      <c r="AL18" s="157" t="s">
        <v>229</v>
      </c>
      <c r="AM18" s="157" t="s">
        <v>229</v>
      </c>
      <c r="AN18" s="157" t="s">
        <v>229</v>
      </c>
      <c r="AO18" s="157" t="s">
        <v>229</v>
      </c>
      <c r="AP18" s="157" t="s">
        <v>229</v>
      </c>
      <c r="AQ18" s="157" t="s">
        <v>229</v>
      </c>
      <c r="AR18" s="157" t="s">
        <v>229</v>
      </c>
      <c r="AS18" s="157" t="s">
        <v>229</v>
      </c>
      <c r="AT18" s="157" t="s">
        <v>229</v>
      </c>
    </row>
    <row r="19" spans="1:46" ht="51.95">
      <c r="A19" s="231"/>
      <c r="B19" s="235"/>
      <c r="C19" s="12" t="s">
        <v>97</v>
      </c>
      <c r="D19" s="12">
        <v>2604770</v>
      </c>
      <c r="E19" s="179">
        <v>2000</v>
      </c>
      <c r="F19" s="179" t="s">
        <v>77</v>
      </c>
      <c r="G19" s="179" t="s">
        <v>78</v>
      </c>
      <c r="H19" s="50">
        <f>'ABS conc calculations'!H20</f>
        <v>5.0000000000000001E-3</v>
      </c>
      <c r="I19" s="50">
        <f>'ABS conc calculations'!I20</f>
        <v>0.01</v>
      </c>
      <c r="J19" s="50">
        <f>'ABS conc calculations'!J20</f>
        <v>5.0000000000000001E-3</v>
      </c>
      <c r="K19" s="53">
        <f>(8/24)*(5/(365))</f>
        <v>4.5662100456621002E-3</v>
      </c>
      <c r="L19" s="24" t="s">
        <v>79</v>
      </c>
      <c r="M19" s="53">
        <f>(8/24)*((3*10)/(365))</f>
        <v>2.7397260273972601E-2</v>
      </c>
      <c r="N19" s="24" t="s">
        <v>80</v>
      </c>
      <c r="O19" s="53">
        <f>(8/24)*(10/(365))</f>
        <v>9.1324200913242004E-3</v>
      </c>
      <c r="P19" s="24" t="s">
        <v>81</v>
      </c>
      <c r="Q19" s="2">
        <f t="shared" si="9"/>
        <v>2.2831050228310503E-5</v>
      </c>
      <c r="R19" s="2">
        <f t="shared" si="10"/>
        <v>2.7397260273972601E-4</v>
      </c>
      <c r="S19" s="2">
        <f t="shared" si="11"/>
        <v>4.5662100456621006E-5</v>
      </c>
      <c r="T19" s="2">
        <f t="shared" si="8"/>
        <v>2.5114155251141552E-6</v>
      </c>
      <c r="U19" s="2">
        <f t="shared" si="0"/>
        <v>3.0136986301369862E-5</v>
      </c>
      <c r="V19" s="2">
        <f t="shared" si="1"/>
        <v>5.0228310502283103E-6</v>
      </c>
      <c r="W19" s="2">
        <f t="shared" si="2"/>
        <v>2.2374429223744292E-6</v>
      </c>
      <c r="X19" s="2">
        <f t="shared" si="3"/>
        <v>2.6849315068493149E-5</v>
      </c>
      <c r="Y19" s="2">
        <f t="shared" si="4"/>
        <v>4.4748858447488585E-6</v>
      </c>
      <c r="Z19" s="2">
        <f t="shared" si="5"/>
        <v>5.251141552511416E-6</v>
      </c>
      <c r="AA19" s="2">
        <f t="shared" si="6"/>
        <v>6.3013698630136979E-5</v>
      </c>
      <c r="AB19" s="143">
        <f t="shared" si="7"/>
        <v>1.0502283105022832E-5</v>
      </c>
      <c r="AC19" s="145">
        <v>2.054794520547945E-6</v>
      </c>
      <c r="AD19" s="2">
        <v>2.4657534246575338E-5</v>
      </c>
      <c r="AE19" s="2">
        <v>4.10958904109589E-6</v>
      </c>
      <c r="AF19" s="2">
        <v>1.8264840182648404E-6</v>
      </c>
      <c r="AG19" s="2">
        <v>2.191780821917808E-5</v>
      </c>
      <c r="AH19" s="2">
        <v>3.6529680365296807E-6</v>
      </c>
      <c r="AI19" s="2">
        <v>4.5662100456621006E-6</v>
      </c>
      <c r="AJ19" s="2">
        <v>5.4794520547945207E-5</v>
      </c>
      <c r="AK19" s="146">
        <v>9.1324200913242012E-6</v>
      </c>
      <c r="AL19" s="157" t="s">
        <v>229</v>
      </c>
      <c r="AM19" s="157" t="s">
        <v>229</v>
      </c>
      <c r="AN19" s="157" t="s">
        <v>229</v>
      </c>
      <c r="AO19" s="157" t="s">
        <v>229</v>
      </c>
      <c r="AP19" s="157" t="s">
        <v>229</v>
      </c>
      <c r="AQ19" s="157" t="s">
        <v>229</v>
      </c>
      <c r="AR19" s="157" t="s">
        <v>229</v>
      </c>
      <c r="AS19" s="157" t="s">
        <v>229</v>
      </c>
      <c r="AT19" s="157" t="s">
        <v>229</v>
      </c>
    </row>
    <row r="20" spans="1:46" ht="159.75" customHeight="1" thickBot="1">
      <c r="A20" s="179" t="s">
        <v>98</v>
      </c>
      <c r="B20" s="12" t="s">
        <v>99</v>
      </c>
      <c r="C20" s="182" t="s">
        <v>100</v>
      </c>
      <c r="D20" s="73">
        <v>3079914</v>
      </c>
      <c r="E20" s="182">
        <v>2005</v>
      </c>
      <c r="F20" s="182" t="s">
        <v>101</v>
      </c>
      <c r="G20" s="182" t="s">
        <v>78</v>
      </c>
      <c r="H20" s="182">
        <f>'ABS conc calculations'!H23</f>
        <v>0.12</v>
      </c>
      <c r="I20" s="71">
        <f>'ABS conc calculations'!I23</f>
        <v>0.53039999999999998</v>
      </c>
      <c r="J20" s="71">
        <f>'ABS conc calculations'!J23</f>
        <v>0.29148571428571429</v>
      </c>
      <c r="K20" s="75">
        <f>(1/24)*(52/365)*(2/62)</f>
        <v>1.9148622772131385E-4</v>
      </c>
      <c r="L20" s="182" t="s">
        <v>102</v>
      </c>
      <c r="M20" s="75">
        <f>(1/24)*(52/365)*(10/62)</f>
        <v>9.5743113860656927E-4</v>
      </c>
      <c r="N20" s="182" t="s">
        <v>103</v>
      </c>
      <c r="O20" s="75">
        <f>(1/24)*(52/365)*(5/62)</f>
        <v>4.7871556930328464E-4</v>
      </c>
      <c r="P20" s="182" t="s">
        <v>104</v>
      </c>
      <c r="Q20" s="77">
        <f t="shared" si="9"/>
        <v>2.2978347326557661E-5</v>
      </c>
      <c r="R20" s="77">
        <f t="shared" si="10"/>
        <v>5.0782147591692435E-4</v>
      </c>
      <c r="S20" s="77">
        <f t="shared" si="11"/>
        <v>1.395387496580603E-4</v>
      </c>
      <c r="T20" s="2">
        <f t="shared" si="8"/>
        <v>2.5276182059213427E-6</v>
      </c>
      <c r="U20" s="2">
        <f t="shared" si="0"/>
        <v>5.5860362350861681E-5</v>
      </c>
      <c r="V20" s="2">
        <f t="shared" si="1"/>
        <v>1.5349262462386634E-5</v>
      </c>
      <c r="W20" s="2">
        <f t="shared" si="2"/>
        <v>2.2518780380026509E-6</v>
      </c>
      <c r="X20" s="2">
        <f t="shared" si="3"/>
        <v>4.9766504639858585E-5</v>
      </c>
      <c r="Y20" s="2">
        <f t="shared" si="4"/>
        <v>1.3674797466489909E-5</v>
      </c>
      <c r="Z20" s="2">
        <f t="shared" si="5"/>
        <v>5.2850198851082621E-6</v>
      </c>
      <c r="AA20" s="2">
        <f t="shared" si="6"/>
        <v>1.167989394608926E-4</v>
      </c>
      <c r="AB20" s="143">
        <f t="shared" si="7"/>
        <v>3.209391242135387E-5</v>
      </c>
      <c r="AC20" s="149">
        <v>2.0680512593901896E-6</v>
      </c>
      <c r="AD20" s="150">
        <v>4.5703932832523187E-5</v>
      </c>
      <c r="AE20" s="150">
        <v>1.2558487469225425E-5</v>
      </c>
      <c r="AF20" s="150">
        <v>1.8382677861246128E-6</v>
      </c>
      <c r="AG20" s="150">
        <v>4.062571807335395E-5</v>
      </c>
      <c r="AH20" s="150">
        <v>1.1163099972644824E-5</v>
      </c>
      <c r="AI20" s="150">
        <v>4.5956694653115323E-6</v>
      </c>
      <c r="AJ20" s="150">
        <v>1.0156429518338487E-4</v>
      </c>
      <c r="AK20" s="151">
        <v>2.7907749931612061E-5</v>
      </c>
      <c r="AL20" s="157" t="s">
        <v>229</v>
      </c>
      <c r="AM20" s="157" t="s">
        <v>229</v>
      </c>
      <c r="AN20" s="157" t="s">
        <v>229</v>
      </c>
      <c r="AO20" s="157" t="s">
        <v>229</v>
      </c>
      <c r="AP20" s="157" t="s">
        <v>229</v>
      </c>
      <c r="AQ20" s="157" t="s">
        <v>229</v>
      </c>
      <c r="AR20" s="157" t="s">
        <v>229</v>
      </c>
      <c r="AS20" s="157" t="s">
        <v>229</v>
      </c>
      <c r="AT20" s="157" t="s">
        <v>229</v>
      </c>
    </row>
    <row r="21" spans="1:46">
      <c r="Q21" s="142">
        <f>MAX(Q7:Q20)</f>
        <v>4.4292237442922367E-3</v>
      </c>
      <c r="R21" s="142">
        <f t="shared" ref="R21:S21" si="12">MAX(R7:R20)</f>
        <v>0.25397260273972599</v>
      </c>
      <c r="S21" s="142">
        <f t="shared" si="12"/>
        <v>4.675799086757991E-2</v>
      </c>
      <c r="T21" s="142"/>
      <c r="AC21" s="142"/>
    </row>
    <row r="22" spans="1:46" ht="15.6">
      <c r="A22" s="79" t="s">
        <v>105</v>
      </c>
      <c r="B22" s="48"/>
      <c r="C22" s="48"/>
      <c r="D22" s="13"/>
      <c r="E22" s="13"/>
      <c r="F22" s="13"/>
      <c r="Q22" s="142">
        <f>MIN(Q7:Q20)</f>
        <v>2.5342465753424661E-7</v>
      </c>
      <c r="R22" s="142">
        <f t="shared" ref="R22:S22" si="13">MIN(R7:R20)</f>
        <v>3.3253424657534247E-6</v>
      </c>
      <c r="S22" s="142">
        <f t="shared" si="13"/>
        <v>7.922374429223744E-7</v>
      </c>
    </row>
    <row r="23" spans="1:46" ht="15.6">
      <c r="A23" s="39"/>
      <c r="B23"/>
      <c r="C23"/>
      <c r="D23" s="13"/>
      <c r="E23" s="13"/>
      <c r="F23" s="13"/>
    </row>
    <row r="24" spans="1:46" ht="15.6">
      <c r="A24" s="39"/>
      <c r="B24"/>
      <c r="C24"/>
      <c r="D24" s="13"/>
      <c r="E24" s="13"/>
      <c r="F24" s="13"/>
    </row>
    <row r="25" spans="1:46" ht="15.6">
      <c r="A25" s="39" t="s">
        <v>106</v>
      </c>
      <c r="B25"/>
      <c r="C25"/>
      <c r="D25" s="13"/>
      <c r="E25" s="13"/>
      <c r="F25" s="13"/>
    </row>
    <row r="26" spans="1:46" ht="15.6">
      <c r="A26" s="39" t="s">
        <v>107</v>
      </c>
      <c r="B26"/>
      <c r="C26"/>
      <c r="D26" s="13"/>
      <c r="E26" s="13"/>
      <c r="F26" s="13"/>
    </row>
    <row r="27" spans="1:46" ht="15.6">
      <c r="A27" s="37" t="s">
        <v>108</v>
      </c>
      <c r="B27"/>
      <c r="C27"/>
      <c r="D27" s="13"/>
      <c r="E27" s="13"/>
      <c r="F27" s="13"/>
    </row>
    <row r="28" spans="1:46" ht="15.6">
      <c r="A28" s="39" t="s">
        <v>109</v>
      </c>
      <c r="B28"/>
      <c r="C28"/>
      <c r="D28" s="13"/>
      <c r="E28" s="13"/>
      <c r="F28" s="13"/>
    </row>
    <row r="29" spans="1:46" ht="15.6">
      <c r="A29" s="39"/>
      <c r="B29"/>
      <c r="C29"/>
      <c r="D29" s="13"/>
      <c r="E29" s="13"/>
      <c r="F29" s="13"/>
    </row>
    <row r="30" spans="1:46" ht="15.6">
      <c r="A30" s="39"/>
      <c r="B30"/>
      <c r="C30"/>
      <c r="D30" s="13"/>
      <c r="E30" s="13"/>
      <c r="F30" s="13"/>
    </row>
    <row r="31" spans="1:46">
      <c r="A31" s="13"/>
      <c r="B31" s="13"/>
      <c r="C31" s="13"/>
      <c r="D31" s="13"/>
      <c r="E31" s="13"/>
      <c r="F31" s="13"/>
    </row>
    <row r="32" spans="1:46" s="14" customFormat="1" ht="14.1">
      <c r="C32" s="15"/>
      <c r="K32" s="15"/>
      <c r="L32" s="15"/>
      <c r="M32" s="15"/>
      <c r="N32" s="15"/>
      <c r="O32" s="15"/>
      <c r="P32" s="15"/>
    </row>
    <row r="33" spans="1:16" s="14" customFormat="1" ht="15.6">
      <c r="A33" s="49" t="s">
        <v>110</v>
      </c>
      <c r="B33" s="69"/>
      <c r="C33" s="80"/>
      <c r="K33" s="15"/>
      <c r="L33" s="15"/>
      <c r="M33" s="15"/>
      <c r="N33" s="15"/>
      <c r="O33" s="15"/>
      <c r="P33" s="15"/>
    </row>
    <row r="34" spans="1:16" s="14" customFormat="1" ht="14.1">
      <c r="A34" s="42"/>
      <c r="C34" s="15"/>
      <c r="K34" s="15"/>
      <c r="L34" s="15"/>
      <c r="M34" s="15"/>
      <c r="N34" s="15"/>
      <c r="O34" s="15"/>
      <c r="P34" s="15"/>
    </row>
    <row r="35" spans="1:16" s="14" customFormat="1" ht="14.1">
      <c r="A35" s="42"/>
      <c r="C35" s="15"/>
      <c r="K35" s="15"/>
      <c r="L35" s="15"/>
      <c r="M35" s="15"/>
      <c r="N35" s="15"/>
      <c r="O35" s="15"/>
      <c r="P35" s="15"/>
    </row>
    <row r="36" spans="1:16" s="14" customFormat="1" ht="14.1">
      <c r="A36" s="42"/>
      <c r="C36" s="15"/>
      <c r="K36" s="15"/>
      <c r="L36" s="15"/>
      <c r="M36" s="15"/>
      <c r="N36" s="15"/>
      <c r="O36" s="15"/>
      <c r="P36" s="15"/>
    </row>
    <row r="37" spans="1:16" s="14" customFormat="1" ht="14.1">
      <c r="A37" s="42"/>
      <c r="C37" s="15"/>
      <c r="K37" s="15"/>
      <c r="L37" s="15"/>
      <c r="M37" s="15"/>
      <c r="N37" s="15"/>
      <c r="O37" s="15"/>
      <c r="P37" s="15"/>
    </row>
    <row r="38" spans="1:16" s="14" customFormat="1" ht="14.1">
      <c r="A38" s="42"/>
      <c r="C38" s="15"/>
      <c r="K38" s="15"/>
      <c r="L38" s="15"/>
      <c r="M38" s="15"/>
      <c r="N38" s="15"/>
      <c r="O38" s="15"/>
      <c r="P38" s="15"/>
    </row>
    <row r="39" spans="1:16" s="14" customFormat="1" ht="14.1">
      <c r="A39" s="42"/>
      <c r="C39" s="15"/>
      <c r="K39" s="15"/>
      <c r="L39" s="15"/>
      <c r="M39" s="15"/>
      <c r="N39" s="15"/>
      <c r="O39" s="15"/>
      <c r="P39" s="15"/>
    </row>
    <row r="40" spans="1:16" s="14" customFormat="1" ht="14.1">
      <c r="A40" s="42"/>
      <c r="C40" s="15"/>
      <c r="K40" s="15"/>
      <c r="L40" s="15"/>
      <c r="M40" s="15"/>
      <c r="N40" s="15"/>
      <c r="O40" s="15"/>
      <c r="P40" s="15"/>
    </row>
    <row r="41" spans="1:16" s="14" customFormat="1" ht="14.1">
      <c r="A41" s="42"/>
      <c r="C41" s="15"/>
      <c r="K41" s="15"/>
      <c r="L41" s="15"/>
      <c r="M41" s="15"/>
      <c r="N41" s="15"/>
      <c r="O41" s="15"/>
      <c r="P41" s="15"/>
    </row>
    <row r="42" spans="1:16" s="14" customFormat="1" ht="14.1">
      <c r="A42" s="42"/>
      <c r="C42" s="15"/>
      <c r="K42" s="15"/>
      <c r="L42" s="15"/>
      <c r="M42" s="15"/>
      <c r="N42" s="15"/>
      <c r="O42" s="15"/>
      <c r="P42" s="15"/>
    </row>
    <row r="43" spans="1:16" s="14" customFormat="1" ht="14.1">
      <c r="A43" s="42"/>
      <c r="C43" s="15"/>
      <c r="K43" s="15"/>
      <c r="L43" s="15"/>
      <c r="M43" s="15"/>
      <c r="N43" s="15"/>
      <c r="O43" s="15"/>
      <c r="P43" s="15"/>
    </row>
    <row r="44" spans="1:16" s="14" customFormat="1" ht="14.1">
      <c r="A44" s="42"/>
      <c r="C44" s="15"/>
      <c r="K44" s="15"/>
      <c r="L44" s="15"/>
      <c r="M44" s="15"/>
      <c r="N44" s="15"/>
      <c r="O44" s="15"/>
      <c r="P44" s="15"/>
    </row>
    <row r="45" spans="1:16" s="14" customFormat="1" ht="14.1">
      <c r="A45" s="42"/>
      <c r="C45" s="15"/>
      <c r="K45" s="15"/>
      <c r="L45" s="15"/>
      <c r="M45" s="15"/>
      <c r="N45" s="15"/>
      <c r="O45" s="15"/>
      <c r="P45" s="15"/>
    </row>
    <row r="46" spans="1:16" s="14" customFormat="1" ht="14.1">
      <c r="A46" s="42"/>
      <c r="C46" s="15"/>
      <c r="K46" s="15"/>
      <c r="L46" s="15"/>
      <c r="M46" s="15"/>
      <c r="N46" s="15"/>
      <c r="O46" s="15"/>
      <c r="P46" s="15"/>
    </row>
    <row r="47" spans="1:16" s="14" customFormat="1" ht="14.1">
      <c r="A47" s="42"/>
      <c r="C47" s="15"/>
      <c r="K47" s="15"/>
      <c r="L47" s="15"/>
      <c r="M47" s="15"/>
      <c r="N47" s="15"/>
      <c r="O47" s="15"/>
      <c r="P47" s="15"/>
    </row>
    <row r="48" spans="1:16" s="14" customFormat="1" ht="14.1">
      <c r="A48" s="42"/>
      <c r="C48" s="15"/>
      <c r="K48" s="15"/>
      <c r="L48" s="15"/>
      <c r="M48" s="15"/>
      <c r="N48" s="15"/>
      <c r="O48" s="15"/>
      <c r="P48" s="15"/>
    </row>
    <row r="49" spans="1:16" s="14" customFormat="1" ht="14.1">
      <c r="A49" s="42"/>
      <c r="C49" s="15"/>
      <c r="K49" s="15"/>
      <c r="L49" s="15"/>
      <c r="M49" s="15"/>
      <c r="N49" s="15"/>
      <c r="O49" s="15"/>
      <c r="P49" s="15"/>
    </row>
    <row r="50" spans="1:16" s="14" customFormat="1" ht="14.1">
      <c r="A50" s="42"/>
      <c r="C50" s="15"/>
      <c r="K50" s="15"/>
      <c r="L50" s="15"/>
      <c r="M50" s="15"/>
      <c r="N50" s="15"/>
      <c r="O50" s="15"/>
      <c r="P50" s="15"/>
    </row>
    <row r="51" spans="1:16" s="14" customFormat="1" ht="14.1">
      <c r="A51" s="42"/>
      <c r="C51" s="15"/>
      <c r="K51" s="15"/>
      <c r="L51" s="15"/>
      <c r="M51" s="15"/>
      <c r="N51" s="15"/>
      <c r="O51" s="15"/>
      <c r="P51" s="15"/>
    </row>
    <row r="52" spans="1:16" s="14" customFormat="1" ht="14.1">
      <c r="A52" s="42"/>
      <c r="C52" s="15"/>
      <c r="K52" s="15"/>
      <c r="L52" s="15"/>
      <c r="M52" s="15"/>
      <c r="N52" s="15"/>
      <c r="O52" s="15"/>
      <c r="P52" s="15"/>
    </row>
    <row r="53" spans="1:16" s="14" customFormat="1" ht="14.1">
      <c r="A53" s="42"/>
      <c r="C53" s="15"/>
      <c r="K53" s="15"/>
      <c r="L53" s="15"/>
      <c r="M53" s="15"/>
      <c r="N53" s="15"/>
      <c r="O53" s="15"/>
      <c r="P53" s="15"/>
    </row>
    <row r="54" spans="1:16" s="14" customFormat="1" ht="14.1">
      <c r="A54" s="42"/>
      <c r="C54" s="15"/>
      <c r="K54" s="15"/>
      <c r="L54" s="15"/>
      <c r="M54" s="15"/>
      <c r="N54" s="15"/>
      <c r="O54" s="15"/>
      <c r="P54" s="15"/>
    </row>
    <row r="55" spans="1:16" s="14" customFormat="1" ht="14.1">
      <c r="A55" s="42"/>
      <c r="C55" s="15"/>
      <c r="K55" s="15"/>
      <c r="L55" s="15"/>
      <c r="M55" s="15"/>
      <c r="N55" s="15"/>
      <c r="O55" s="15"/>
      <c r="P55" s="15"/>
    </row>
    <row r="56" spans="1:16" s="14" customFormat="1" ht="14.1">
      <c r="A56" s="42"/>
      <c r="C56" s="15"/>
      <c r="K56" s="15"/>
      <c r="L56" s="15"/>
      <c r="M56" s="15"/>
      <c r="N56" s="15"/>
      <c r="O56" s="15"/>
      <c r="P56" s="15"/>
    </row>
    <row r="57" spans="1:16" s="14" customFormat="1" ht="14.1">
      <c r="A57" s="42"/>
      <c r="C57" s="15"/>
      <c r="K57" s="15"/>
      <c r="L57" s="15"/>
      <c r="M57" s="15"/>
      <c r="N57" s="15"/>
      <c r="O57" s="15"/>
      <c r="P57" s="15"/>
    </row>
    <row r="58" spans="1:16" s="14" customFormat="1" ht="14.1">
      <c r="A58" s="42"/>
      <c r="C58" s="15"/>
      <c r="K58" s="15"/>
      <c r="L58" s="15"/>
      <c r="M58" s="15"/>
      <c r="N58" s="15"/>
      <c r="O58" s="15"/>
      <c r="P58" s="15"/>
    </row>
    <row r="59" spans="1:16" s="14" customFormat="1" ht="14.1">
      <c r="A59" s="42"/>
      <c r="C59" s="15"/>
      <c r="K59" s="15"/>
      <c r="L59" s="15"/>
      <c r="M59" s="15"/>
      <c r="N59" s="15"/>
      <c r="O59" s="15"/>
      <c r="P59" s="15"/>
    </row>
    <row r="60" spans="1:16" s="14" customFormat="1" ht="14.1">
      <c r="A60" s="42"/>
      <c r="C60" s="15"/>
      <c r="K60" s="15"/>
      <c r="L60" s="15"/>
      <c r="M60" s="15"/>
      <c r="N60" s="15"/>
      <c r="O60" s="15"/>
      <c r="P60" s="15"/>
    </row>
    <row r="61" spans="1:16" s="14" customFormat="1" ht="14.1">
      <c r="A61" s="42"/>
      <c r="C61" s="15"/>
      <c r="K61" s="15"/>
      <c r="L61" s="15"/>
      <c r="M61" s="15"/>
      <c r="N61" s="15"/>
      <c r="O61" s="15"/>
      <c r="P61" s="15"/>
    </row>
    <row r="62" spans="1:16" s="14" customFormat="1" ht="14.1">
      <c r="A62" s="42"/>
      <c r="C62" s="15"/>
      <c r="K62" s="15"/>
      <c r="L62" s="15"/>
      <c r="M62" s="15"/>
      <c r="N62" s="15"/>
      <c r="O62" s="15"/>
      <c r="P62" s="15"/>
    </row>
    <row r="63" spans="1:16" s="14" customFormat="1" ht="14.1">
      <c r="A63" s="42"/>
      <c r="C63" s="15"/>
      <c r="K63" s="15"/>
      <c r="L63" s="15"/>
      <c r="M63" s="15"/>
      <c r="N63" s="15"/>
      <c r="O63" s="15"/>
      <c r="P63" s="15"/>
    </row>
    <row r="64" spans="1:16" s="14" customFormat="1" ht="14.1">
      <c r="A64" s="42"/>
      <c r="C64" s="15"/>
      <c r="K64" s="15"/>
      <c r="L64" s="15"/>
      <c r="M64" s="15"/>
      <c r="N64" s="15"/>
      <c r="O64" s="15"/>
      <c r="P64" s="15"/>
    </row>
    <row r="65" spans="1:16" s="14" customFormat="1" ht="14.1">
      <c r="A65" s="42"/>
      <c r="C65" s="15"/>
      <c r="K65" s="15"/>
      <c r="L65" s="15"/>
      <c r="M65" s="15"/>
      <c r="N65" s="15"/>
      <c r="O65" s="15"/>
      <c r="P65" s="15"/>
    </row>
    <row r="66" spans="1:16" s="14" customFormat="1">
      <c r="A66" s="43" t="s">
        <v>111</v>
      </c>
      <c r="C66" s="15"/>
      <c r="K66" s="15"/>
      <c r="L66" s="15"/>
      <c r="M66" s="15"/>
      <c r="N66" s="15"/>
      <c r="O66" s="15"/>
      <c r="P66" s="15"/>
    </row>
    <row r="67" spans="1:16" s="14" customFormat="1" ht="14.1">
      <c r="A67" s="42"/>
      <c r="C67" s="15"/>
      <c r="K67" s="15"/>
      <c r="L67" s="15"/>
      <c r="M67" s="15"/>
      <c r="N67" s="15"/>
      <c r="O67" s="15"/>
      <c r="P67" s="15"/>
    </row>
    <row r="68" spans="1:16" s="14" customFormat="1" ht="14.1">
      <c r="A68" s="42"/>
      <c r="C68" s="15"/>
      <c r="K68" s="15"/>
      <c r="L68" s="15"/>
      <c r="M68" s="15"/>
      <c r="N68" s="15"/>
      <c r="O68" s="15"/>
      <c r="P68" s="15"/>
    </row>
    <row r="69" spans="1:16" s="14" customFormat="1" ht="14.1">
      <c r="A69" s="42"/>
      <c r="C69" s="15"/>
      <c r="K69" s="15"/>
      <c r="L69" s="15"/>
      <c r="M69" s="15"/>
      <c r="N69" s="15"/>
      <c r="O69" s="15"/>
      <c r="P69" s="15"/>
    </row>
    <row r="70" spans="1:16" s="14" customFormat="1" ht="14.1">
      <c r="A70" s="42"/>
      <c r="C70" s="15"/>
      <c r="K70" s="15"/>
      <c r="L70" s="15"/>
      <c r="M70" s="15"/>
      <c r="N70" s="15"/>
      <c r="O70" s="15"/>
      <c r="P70" s="15"/>
    </row>
    <row r="71" spans="1:16" s="14" customFormat="1" ht="14.1">
      <c r="A71" s="42"/>
      <c r="C71" s="15"/>
      <c r="K71" s="15"/>
      <c r="L71" s="15"/>
      <c r="M71" s="15"/>
      <c r="N71" s="15"/>
      <c r="O71" s="15"/>
      <c r="P71" s="15"/>
    </row>
    <row r="72" spans="1:16" s="14" customFormat="1" ht="14.1">
      <c r="A72" s="42"/>
      <c r="C72" s="15"/>
      <c r="K72" s="15"/>
      <c r="L72" s="15"/>
      <c r="M72" s="15"/>
      <c r="N72" s="15"/>
      <c r="O72" s="15"/>
      <c r="P72" s="15"/>
    </row>
    <row r="73" spans="1:16" s="14" customFormat="1" ht="14.1">
      <c r="A73" s="42"/>
      <c r="C73" s="15"/>
      <c r="K73" s="15"/>
      <c r="L73" s="15"/>
      <c r="M73" s="15"/>
      <c r="N73" s="15"/>
      <c r="O73" s="15"/>
      <c r="P73" s="15"/>
    </row>
    <row r="74" spans="1:16" s="14" customFormat="1" ht="14.1">
      <c r="A74" s="42"/>
      <c r="C74" s="15"/>
      <c r="K74" s="15"/>
      <c r="L74" s="15"/>
      <c r="M74" s="15"/>
      <c r="N74" s="15"/>
      <c r="O74" s="15"/>
      <c r="P74" s="15"/>
    </row>
    <row r="75" spans="1:16" s="14" customFormat="1" ht="14.1">
      <c r="A75" s="42"/>
      <c r="C75" s="15"/>
      <c r="K75" s="15"/>
      <c r="L75" s="15"/>
      <c r="M75" s="15"/>
      <c r="N75" s="15"/>
      <c r="O75" s="15"/>
      <c r="P75" s="15"/>
    </row>
    <row r="76" spans="1:16" s="14" customFormat="1" ht="14.1">
      <c r="A76" s="42"/>
      <c r="C76" s="15"/>
      <c r="K76" s="15"/>
      <c r="L76" s="15"/>
      <c r="M76" s="15"/>
      <c r="N76" s="15"/>
      <c r="O76" s="15"/>
      <c r="P76" s="15"/>
    </row>
    <row r="77" spans="1:16" s="14" customFormat="1" ht="14.1">
      <c r="A77" s="42"/>
      <c r="C77" s="15"/>
      <c r="K77" s="15"/>
      <c r="L77" s="15"/>
      <c r="M77" s="15"/>
      <c r="N77" s="15"/>
      <c r="O77" s="15"/>
      <c r="P77" s="15"/>
    </row>
    <row r="78" spans="1:16" s="14" customFormat="1" ht="14.1">
      <c r="A78" s="42"/>
      <c r="C78" s="15"/>
      <c r="K78" s="15"/>
      <c r="L78" s="15"/>
      <c r="M78" s="15"/>
      <c r="N78" s="15"/>
      <c r="O78" s="15"/>
      <c r="P78" s="15"/>
    </row>
    <row r="79" spans="1:16" s="14" customFormat="1" ht="14.1">
      <c r="A79" s="42"/>
      <c r="C79" s="15"/>
      <c r="K79" s="15"/>
      <c r="L79" s="15"/>
      <c r="M79" s="15"/>
      <c r="N79" s="15"/>
      <c r="O79" s="15"/>
      <c r="P79" s="15"/>
    </row>
    <row r="80" spans="1:16" s="14" customFormat="1" ht="14.1">
      <c r="A80" s="42"/>
      <c r="C80" s="15"/>
      <c r="K80" s="15"/>
      <c r="L80" s="15"/>
      <c r="M80" s="15"/>
      <c r="N80" s="15"/>
      <c r="O80" s="15"/>
      <c r="P80" s="15"/>
    </row>
    <row r="81" spans="1:16" s="14" customFormat="1" ht="14.1">
      <c r="A81" s="42"/>
      <c r="C81" s="15"/>
      <c r="K81" s="15"/>
      <c r="L81" s="15"/>
      <c r="M81" s="15"/>
      <c r="N81" s="15"/>
      <c r="O81" s="15"/>
      <c r="P81" s="15"/>
    </row>
    <row r="82" spans="1:16" s="14" customFormat="1" ht="14.1">
      <c r="A82" s="42"/>
      <c r="C82" s="15"/>
      <c r="K82" s="15"/>
      <c r="L82" s="15"/>
      <c r="M82" s="15"/>
      <c r="N82" s="15"/>
      <c r="O82" s="15"/>
      <c r="P82" s="15"/>
    </row>
    <row r="83" spans="1:16" s="14" customFormat="1" ht="14.1">
      <c r="A83" s="42"/>
      <c r="C83" s="15"/>
      <c r="K83" s="15"/>
      <c r="L83" s="15"/>
      <c r="M83" s="15"/>
      <c r="N83" s="15"/>
      <c r="O83" s="15"/>
      <c r="P83" s="15"/>
    </row>
    <row r="84" spans="1:16" s="14" customFormat="1" ht="14.1">
      <c r="A84" s="42"/>
      <c r="C84" s="15"/>
      <c r="K84" s="15"/>
      <c r="L84" s="15"/>
      <c r="M84" s="15"/>
      <c r="N84" s="15"/>
      <c r="O84" s="15"/>
      <c r="P84" s="15"/>
    </row>
    <row r="85" spans="1:16" s="14" customFormat="1" ht="14.1">
      <c r="A85" s="42"/>
      <c r="C85" s="15"/>
      <c r="K85" s="15"/>
      <c r="L85" s="15"/>
      <c r="M85" s="15"/>
      <c r="N85" s="15"/>
      <c r="O85" s="15"/>
      <c r="P85" s="15"/>
    </row>
    <row r="86" spans="1:16" s="14" customFormat="1" ht="14.1">
      <c r="A86" s="42"/>
      <c r="C86" s="15"/>
      <c r="K86" s="15"/>
      <c r="L86" s="15"/>
      <c r="M86" s="15"/>
      <c r="N86" s="15"/>
      <c r="O86" s="15"/>
      <c r="P86" s="15"/>
    </row>
    <row r="87" spans="1:16" s="14" customFormat="1" ht="14.1">
      <c r="A87" s="42"/>
      <c r="C87" s="15"/>
      <c r="K87" s="15"/>
      <c r="L87" s="15"/>
      <c r="M87" s="15"/>
      <c r="N87" s="15"/>
      <c r="O87" s="15"/>
      <c r="P87" s="15"/>
    </row>
    <row r="88" spans="1:16" s="14" customFormat="1" ht="14.1">
      <c r="A88" s="42"/>
      <c r="C88" s="15"/>
      <c r="K88" s="15"/>
      <c r="L88" s="15"/>
      <c r="M88" s="15"/>
      <c r="N88" s="15"/>
      <c r="O88" s="15"/>
      <c r="P88" s="15"/>
    </row>
    <row r="89" spans="1:16" s="14" customFormat="1" ht="14.1">
      <c r="A89" s="42"/>
      <c r="C89" s="15"/>
      <c r="K89" s="15"/>
      <c r="L89" s="15"/>
      <c r="M89" s="15"/>
      <c r="N89" s="15"/>
      <c r="O89" s="15"/>
      <c r="P89" s="15"/>
    </row>
    <row r="90" spans="1:16" s="14" customFormat="1" ht="14.1">
      <c r="A90" s="42"/>
      <c r="C90" s="15"/>
      <c r="K90" s="15"/>
      <c r="L90" s="15"/>
      <c r="M90" s="15"/>
      <c r="N90" s="15"/>
      <c r="O90" s="15"/>
      <c r="P90" s="15"/>
    </row>
    <row r="91" spans="1:16" s="14" customFormat="1" ht="14.1">
      <c r="A91" s="42"/>
      <c r="C91" s="15"/>
      <c r="K91" s="15"/>
      <c r="L91" s="15"/>
      <c r="M91" s="15"/>
      <c r="N91" s="15"/>
      <c r="O91" s="15"/>
      <c r="P91" s="15"/>
    </row>
    <row r="92" spans="1:16" s="14" customFormat="1" ht="14.1">
      <c r="A92" s="42"/>
      <c r="C92" s="15"/>
      <c r="K92" s="15"/>
      <c r="L92" s="15"/>
      <c r="M92" s="15"/>
      <c r="N92" s="15"/>
      <c r="O92" s="15"/>
      <c r="P92" s="15"/>
    </row>
    <row r="93" spans="1:16" s="14" customFormat="1" ht="14.1">
      <c r="A93" s="42"/>
      <c r="C93" s="15"/>
      <c r="K93" s="15"/>
      <c r="L93" s="15"/>
      <c r="M93" s="15"/>
      <c r="N93" s="15"/>
      <c r="O93" s="15"/>
      <c r="P93" s="15"/>
    </row>
    <row r="94" spans="1:16" s="14" customFormat="1" ht="14.1">
      <c r="A94" s="42"/>
      <c r="C94" s="15"/>
      <c r="K94" s="15"/>
      <c r="L94" s="15"/>
      <c r="M94" s="15"/>
      <c r="N94" s="15"/>
      <c r="O94" s="15"/>
      <c r="P94" s="15"/>
    </row>
    <row r="95" spans="1:16" s="14" customFormat="1" ht="14.1">
      <c r="A95" s="42"/>
      <c r="C95" s="15"/>
      <c r="K95" s="15"/>
      <c r="L95" s="15"/>
      <c r="M95" s="15"/>
      <c r="N95" s="15"/>
      <c r="O95" s="15"/>
      <c r="P95" s="15"/>
    </row>
    <row r="96" spans="1:16" s="14" customFormat="1" ht="14.1">
      <c r="A96" s="42"/>
      <c r="C96" s="15"/>
      <c r="K96" s="15"/>
      <c r="L96" s="15"/>
      <c r="M96" s="15"/>
      <c r="N96" s="15"/>
      <c r="O96" s="15"/>
      <c r="P96" s="15"/>
    </row>
    <row r="97" spans="1:16" s="14" customFormat="1" ht="14.1">
      <c r="A97" s="42"/>
      <c r="C97" s="15"/>
      <c r="K97" s="15"/>
      <c r="L97" s="15"/>
      <c r="M97" s="15"/>
      <c r="N97" s="15"/>
      <c r="O97" s="15"/>
      <c r="P97" s="15"/>
    </row>
    <row r="98" spans="1:16" s="14" customFormat="1" ht="14.1">
      <c r="A98" s="42"/>
      <c r="C98" s="15"/>
      <c r="K98" s="15"/>
      <c r="L98" s="15"/>
      <c r="M98" s="15"/>
      <c r="N98" s="15"/>
      <c r="O98" s="15"/>
      <c r="P98" s="15"/>
    </row>
    <row r="99" spans="1:16" s="14" customFormat="1" ht="14.1">
      <c r="A99" s="42"/>
      <c r="C99" s="15"/>
      <c r="K99" s="15"/>
      <c r="L99" s="15"/>
      <c r="M99" s="15"/>
      <c r="N99" s="15"/>
      <c r="O99" s="15"/>
      <c r="P99" s="15"/>
    </row>
    <row r="100" spans="1:16" s="14" customFormat="1" ht="14.1">
      <c r="A100" s="42"/>
      <c r="C100" s="15"/>
      <c r="K100" s="15"/>
      <c r="L100" s="15"/>
      <c r="M100" s="15"/>
      <c r="N100" s="15"/>
      <c r="O100" s="15"/>
      <c r="P100" s="15"/>
    </row>
    <row r="101" spans="1:16" s="14" customFormat="1" ht="14.1">
      <c r="A101" s="42"/>
      <c r="C101" s="15"/>
      <c r="K101" s="15"/>
      <c r="L101" s="15"/>
      <c r="M101" s="15"/>
      <c r="N101" s="15"/>
      <c r="O101" s="15"/>
      <c r="P101" s="15"/>
    </row>
    <row r="102" spans="1:16" s="14" customFormat="1" ht="14.1">
      <c r="A102" s="42"/>
      <c r="C102" s="15"/>
      <c r="K102" s="15"/>
      <c r="L102" s="15"/>
      <c r="M102" s="15"/>
      <c r="N102" s="15"/>
      <c r="O102" s="15"/>
      <c r="P102" s="15"/>
    </row>
    <row r="103" spans="1:16" s="14" customFormat="1" ht="14.1">
      <c r="A103" s="42"/>
      <c r="C103" s="15"/>
      <c r="K103" s="15"/>
      <c r="L103" s="15"/>
      <c r="M103" s="15"/>
      <c r="N103" s="15"/>
      <c r="O103" s="15"/>
      <c r="P103" s="15"/>
    </row>
    <row r="104" spans="1:16" s="14" customFormat="1" ht="14.1">
      <c r="A104" s="42"/>
      <c r="C104" s="15"/>
      <c r="K104" s="15"/>
      <c r="L104" s="15"/>
      <c r="M104" s="15"/>
      <c r="N104" s="15"/>
      <c r="O104" s="15"/>
      <c r="P104" s="15"/>
    </row>
    <row r="105" spans="1:16" s="14" customFormat="1" ht="14.1">
      <c r="A105" s="42"/>
      <c r="C105" s="15"/>
      <c r="K105" s="15"/>
      <c r="L105" s="15"/>
      <c r="M105" s="15"/>
      <c r="N105" s="15"/>
      <c r="O105" s="15"/>
      <c r="P105" s="15"/>
    </row>
    <row r="106" spans="1:16" s="14" customFormat="1" ht="14.1">
      <c r="A106" s="42"/>
      <c r="C106" s="15"/>
      <c r="K106" s="15"/>
      <c r="L106" s="15"/>
      <c r="M106" s="15"/>
      <c r="N106" s="15"/>
      <c r="O106" s="15"/>
      <c r="P106" s="15"/>
    </row>
    <row r="107" spans="1:16" s="14" customFormat="1" ht="14.1">
      <c r="A107" s="42"/>
      <c r="C107" s="15"/>
      <c r="K107" s="15"/>
      <c r="L107" s="15"/>
      <c r="M107" s="15"/>
      <c r="N107" s="15"/>
      <c r="O107" s="15"/>
      <c r="P107" s="15"/>
    </row>
    <row r="108" spans="1:16" s="14" customFormat="1" ht="14.1">
      <c r="A108" s="42"/>
      <c r="C108" s="15"/>
      <c r="K108" s="15"/>
      <c r="L108" s="15"/>
      <c r="M108" s="15"/>
      <c r="N108" s="15"/>
      <c r="O108" s="15"/>
      <c r="P108" s="15"/>
    </row>
    <row r="109" spans="1:16" s="14" customFormat="1" ht="14.1">
      <c r="A109" s="42"/>
      <c r="C109" s="15"/>
      <c r="K109" s="15"/>
      <c r="L109" s="15"/>
      <c r="M109" s="15"/>
      <c r="N109" s="15"/>
      <c r="O109" s="15"/>
      <c r="P109" s="15"/>
    </row>
    <row r="110" spans="1:16" s="14" customFormat="1" ht="14.1">
      <c r="A110" s="42"/>
      <c r="C110" s="15"/>
      <c r="K110" s="15"/>
      <c r="L110" s="15"/>
      <c r="M110" s="15"/>
      <c r="N110" s="15"/>
      <c r="O110" s="15"/>
      <c r="P110" s="15"/>
    </row>
    <row r="111" spans="1:16" s="14" customFormat="1" ht="14.1">
      <c r="A111" s="42"/>
      <c r="C111" s="15"/>
      <c r="K111" s="15"/>
      <c r="L111" s="15"/>
      <c r="M111" s="15"/>
      <c r="N111" s="15"/>
      <c r="O111" s="15"/>
      <c r="P111" s="15"/>
    </row>
    <row r="112" spans="1:16" s="14" customFormat="1" ht="14.1">
      <c r="A112" s="42"/>
      <c r="C112" s="15"/>
      <c r="K112" s="15"/>
      <c r="L112" s="15"/>
      <c r="M112" s="15"/>
      <c r="N112" s="15"/>
      <c r="O112" s="15"/>
      <c r="P112" s="15"/>
    </row>
    <row r="113" spans="1:40" s="14" customFormat="1" ht="14.1">
      <c r="A113" s="42"/>
      <c r="C113" s="15"/>
      <c r="K113" s="15"/>
      <c r="L113" s="15"/>
      <c r="M113" s="15"/>
      <c r="N113" s="15"/>
      <c r="O113" s="15"/>
      <c r="P113" s="15"/>
    </row>
    <row r="114" spans="1:40" s="14" customFormat="1" ht="14.1">
      <c r="A114" s="42"/>
      <c r="C114" s="15"/>
      <c r="K114" s="15"/>
      <c r="L114" s="15"/>
      <c r="M114" s="15"/>
      <c r="N114" s="15"/>
      <c r="O114" s="15"/>
      <c r="P114" s="15"/>
    </row>
    <row r="115" spans="1:40" s="14" customFormat="1" ht="14.1">
      <c r="A115" s="42"/>
      <c r="C115" s="15"/>
      <c r="K115" s="15"/>
      <c r="L115" s="15"/>
      <c r="M115" s="15"/>
      <c r="N115" s="15"/>
      <c r="O115" s="15"/>
      <c r="P115" s="15"/>
    </row>
    <row r="116" spans="1:40" s="14" customFormat="1" ht="14.1">
      <c r="A116" s="42"/>
      <c r="C116" s="15"/>
      <c r="K116" s="15"/>
      <c r="L116" s="15"/>
      <c r="M116" s="15"/>
      <c r="N116" s="15"/>
      <c r="O116" s="15"/>
      <c r="P116" s="15"/>
    </row>
    <row r="117" spans="1:40" s="14" customFormat="1">
      <c r="A117" s="44" t="s">
        <v>112</v>
      </c>
      <c r="C117" s="15"/>
      <c r="K117" s="15"/>
      <c r="L117" s="15"/>
      <c r="M117" s="15"/>
      <c r="N117" s="15"/>
      <c r="O117" s="15"/>
      <c r="P117" s="15"/>
    </row>
    <row r="118" spans="1:40" s="14" customFormat="1" ht="14.1">
      <c r="A118" s="45" t="s">
        <v>113</v>
      </c>
      <c r="C118" s="15"/>
      <c r="K118" s="15"/>
      <c r="L118" s="15"/>
      <c r="M118" s="15"/>
      <c r="N118" s="15"/>
      <c r="O118" s="15"/>
      <c r="P118" s="15"/>
    </row>
    <row r="119" spans="1:40" s="14" customFormat="1">
      <c r="A119" s="43" t="s">
        <v>114</v>
      </c>
      <c r="C119" s="15"/>
      <c r="K119" s="15"/>
      <c r="L119" s="15"/>
      <c r="M119" s="15"/>
      <c r="N119" s="15"/>
      <c r="O119" s="15"/>
      <c r="P119" s="15"/>
    </row>
    <row r="120" spans="1:40" s="42" customFormat="1" ht="14.1">
      <c r="A120" s="42" t="s">
        <v>115</v>
      </c>
      <c r="C120" s="181"/>
      <c r="K120" s="181"/>
      <c r="L120" s="181"/>
      <c r="M120" s="181"/>
      <c r="N120" s="181"/>
      <c r="O120" s="181"/>
      <c r="P120" s="181"/>
      <c r="AL120" s="14"/>
      <c r="AM120" s="14"/>
      <c r="AN120" s="14"/>
    </row>
    <row r="121" spans="1:40" s="14" customFormat="1" ht="14.1">
      <c r="A121" s="42"/>
      <c r="C121" s="15"/>
      <c r="K121" s="15"/>
      <c r="L121" s="15"/>
      <c r="M121" s="15"/>
      <c r="N121" s="15"/>
      <c r="O121" s="15"/>
      <c r="P121" s="15"/>
    </row>
    <row r="122" spans="1:40" s="14" customFormat="1" ht="14.1">
      <c r="A122" s="42"/>
      <c r="C122" s="15"/>
      <c r="K122" s="15"/>
      <c r="L122" s="15"/>
      <c r="M122" s="15"/>
      <c r="N122" s="15"/>
      <c r="O122" s="15"/>
      <c r="P122" s="15"/>
    </row>
    <row r="123" spans="1:40" s="14" customFormat="1" ht="14.1">
      <c r="A123" s="42"/>
      <c r="C123" s="15"/>
      <c r="K123" s="15"/>
      <c r="L123" s="15"/>
      <c r="M123" s="15"/>
      <c r="N123" s="15"/>
      <c r="O123" s="15"/>
      <c r="P123" s="15"/>
    </row>
    <row r="124" spans="1:40" s="14" customFormat="1" ht="14.1">
      <c r="A124" s="42"/>
      <c r="C124" s="15"/>
      <c r="K124" s="15"/>
      <c r="L124" s="15"/>
      <c r="M124" s="15"/>
      <c r="N124" s="15"/>
      <c r="O124" s="15"/>
      <c r="P124" s="15"/>
    </row>
    <row r="125" spans="1:40" s="14" customFormat="1" ht="14.1">
      <c r="A125" s="42"/>
      <c r="C125" s="15"/>
      <c r="K125" s="15"/>
      <c r="L125" s="15"/>
      <c r="M125" s="15"/>
      <c r="N125" s="15"/>
      <c r="O125" s="15"/>
      <c r="P125" s="15"/>
    </row>
    <row r="126" spans="1:40" s="14" customFormat="1" ht="14.1">
      <c r="A126" s="42"/>
      <c r="C126" s="15"/>
      <c r="K126" s="15"/>
      <c r="L126" s="15"/>
      <c r="M126" s="15"/>
      <c r="N126" s="15"/>
      <c r="O126" s="15"/>
      <c r="P126" s="15"/>
    </row>
    <row r="127" spans="1:40" s="14" customFormat="1" ht="14.1">
      <c r="A127" s="42"/>
      <c r="C127" s="15"/>
      <c r="K127" s="15"/>
      <c r="L127" s="15"/>
      <c r="M127" s="15"/>
      <c r="N127" s="15"/>
      <c r="O127" s="15"/>
      <c r="P127" s="15"/>
    </row>
    <row r="128" spans="1:40" s="14" customFormat="1" ht="14.1">
      <c r="A128" s="42"/>
      <c r="C128" s="15"/>
      <c r="K128" s="15"/>
      <c r="L128" s="15"/>
      <c r="M128" s="15"/>
      <c r="N128" s="15"/>
      <c r="O128" s="15"/>
      <c r="P128" s="15"/>
    </row>
    <row r="129" spans="1:16" s="14" customFormat="1" ht="14.1">
      <c r="A129" s="42"/>
      <c r="C129" s="15"/>
      <c r="K129" s="15"/>
      <c r="L129" s="15"/>
      <c r="M129" s="15"/>
      <c r="N129" s="15"/>
      <c r="O129" s="15"/>
      <c r="P129" s="15"/>
    </row>
    <row r="130" spans="1:16" s="14" customFormat="1" ht="14.1">
      <c r="A130" s="42"/>
      <c r="C130" s="15"/>
      <c r="K130" s="15"/>
      <c r="L130" s="15"/>
      <c r="M130" s="15"/>
      <c r="N130" s="15"/>
      <c r="O130" s="15"/>
      <c r="P130" s="15"/>
    </row>
    <row r="131" spans="1:16" s="14" customFormat="1" ht="14.1">
      <c r="A131" s="42"/>
      <c r="C131" s="15"/>
      <c r="K131" s="15"/>
      <c r="L131" s="15"/>
      <c r="M131" s="15"/>
      <c r="N131" s="15"/>
      <c r="O131" s="15"/>
      <c r="P131" s="15"/>
    </row>
    <row r="132" spans="1:16" s="14" customFormat="1" ht="14.1">
      <c r="A132" s="42"/>
      <c r="C132" s="15"/>
      <c r="K132" s="15"/>
      <c r="L132" s="15"/>
      <c r="M132" s="15"/>
      <c r="N132" s="15"/>
      <c r="O132" s="15"/>
      <c r="P132" s="15"/>
    </row>
    <row r="133" spans="1:16" s="14" customFormat="1" ht="14.1">
      <c r="A133" s="42"/>
      <c r="C133" s="15"/>
      <c r="K133" s="15"/>
      <c r="L133" s="15"/>
      <c r="M133" s="15"/>
      <c r="N133" s="15"/>
      <c r="O133" s="15"/>
      <c r="P133" s="15"/>
    </row>
    <row r="134" spans="1:16" s="14" customFormat="1" ht="14.1">
      <c r="A134" s="42"/>
      <c r="C134" s="15"/>
      <c r="K134" s="15"/>
      <c r="L134" s="15"/>
      <c r="M134" s="15"/>
      <c r="N134" s="15"/>
      <c r="O134" s="15"/>
      <c r="P134" s="15"/>
    </row>
    <row r="135" spans="1:16" s="14" customFormat="1" ht="14.1">
      <c r="A135" s="42"/>
      <c r="C135" s="15"/>
      <c r="K135" s="15"/>
      <c r="L135" s="15"/>
      <c r="M135" s="15"/>
      <c r="N135" s="15"/>
      <c r="O135" s="15"/>
      <c r="P135" s="15"/>
    </row>
    <row r="136" spans="1:16" s="14" customFormat="1" ht="14.1">
      <c r="A136" s="42"/>
      <c r="C136" s="15"/>
      <c r="K136" s="15"/>
      <c r="L136" s="15"/>
      <c r="M136" s="15"/>
      <c r="N136" s="15"/>
      <c r="O136" s="15"/>
      <c r="P136" s="15"/>
    </row>
    <row r="137" spans="1:16" s="14" customFormat="1" ht="14.1">
      <c r="A137" s="42"/>
      <c r="C137" s="15"/>
      <c r="K137" s="15"/>
      <c r="L137" s="15"/>
      <c r="M137" s="15"/>
      <c r="N137" s="15"/>
      <c r="O137" s="15"/>
      <c r="P137" s="15"/>
    </row>
    <row r="138" spans="1:16" s="14" customFormat="1" ht="14.1">
      <c r="A138" s="42"/>
      <c r="C138" s="15"/>
      <c r="K138" s="15"/>
      <c r="L138" s="15"/>
      <c r="M138" s="15"/>
      <c r="N138" s="15"/>
      <c r="O138" s="15"/>
      <c r="P138" s="15"/>
    </row>
    <row r="139" spans="1:16" s="14" customFormat="1" ht="14.1">
      <c r="A139" s="42"/>
      <c r="C139" s="15"/>
      <c r="K139" s="15"/>
      <c r="L139" s="15"/>
      <c r="M139" s="15"/>
      <c r="N139" s="15"/>
      <c r="O139" s="15"/>
      <c r="P139" s="15"/>
    </row>
    <row r="140" spans="1:16" s="14" customFormat="1" ht="14.1">
      <c r="A140" s="42"/>
      <c r="C140" s="15"/>
      <c r="K140" s="15"/>
      <c r="L140" s="15"/>
      <c r="M140" s="15"/>
      <c r="N140" s="15"/>
      <c r="O140" s="15"/>
      <c r="P140" s="15"/>
    </row>
    <row r="141" spans="1:16" s="14" customFormat="1" ht="14.1">
      <c r="A141" s="42"/>
      <c r="C141" s="15"/>
      <c r="K141" s="15"/>
      <c r="L141" s="15"/>
      <c r="M141" s="15"/>
      <c r="N141" s="15"/>
      <c r="O141" s="15"/>
      <c r="P141" s="15"/>
    </row>
    <row r="142" spans="1:16" s="14" customFormat="1" ht="14.1">
      <c r="A142" s="42"/>
      <c r="C142" s="15"/>
      <c r="K142" s="15"/>
      <c r="L142" s="15"/>
      <c r="M142" s="15"/>
      <c r="N142" s="15"/>
      <c r="O142" s="15"/>
      <c r="P142" s="15"/>
    </row>
    <row r="143" spans="1:16" s="14" customFormat="1" ht="14.1">
      <c r="A143" s="42"/>
      <c r="C143" s="15"/>
      <c r="K143" s="15"/>
      <c r="L143" s="15"/>
      <c r="M143" s="15"/>
      <c r="N143" s="15"/>
      <c r="O143" s="15"/>
      <c r="P143" s="15"/>
    </row>
    <row r="144" spans="1:16" s="14" customFormat="1" ht="14.1">
      <c r="A144" s="42"/>
      <c r="C144" s="15"/>
      <c r="K144" s="15"/>
      <c r="L144" s="15"/>
      <c r="M144" s="15"/>
      <c r="N144" s="15"/>
      <c r="O144" s="15"/>
      <c r="P144" s="15"/>
    </row>
    <row r="145" spans="1:16" s="14" customFormat="1" ht="14.1">
      <c r="A145" s="42"/>
      <c r="C145" s="15"/>
      <c r="K145" s="15"/>
      <c r="L145" s="15"/>
      <c r="M145" s="15"/>
      <c r="N145" s="15"/>
      <c r="O145" s="15"/>
      <c r="P145" s="15"/>
    </row>
    <row r="146" spans="1:16" s="14" customFormat="1" ht="14.1">
      <c r="A146" s="42"/>
      <c r="C146" s="15"/>
      <c r="K146" s="15"/>
      <c r="L146" s="15"/>
      <c r="M146" s="15"/>
      <c r="N146" s="15"/>
      <c r="O146" s="15"/>
      <c r="P146" s="15"/>
    </row>
    <row r="147" spans="1:16" s="14" customFormat="1" ht="14.1">
      <c r="A147" s="42"/>
      <c r="C147" s="15"/>
      <c r="K147" s="15"/>
      <c r="L147" s="15"/>
      <c r="M147" s="15"/>
      <c r="N147" s="15"/>
      <c r="O147" s="15"/>
      <c r="P147" s="15"/>
    </row>
    <row r="148" spans="1:16" s="14" customFormat="1" ht="14.1">
      <c r="A148" s="42"/>
      <c r="C148" s="15"/>
      <c r="K148" s="15"/>
      <c r="L148" s="15"/>
      <c r="M148" s="15"/>
      <c r="N148" s="15"/>
      <c r="O148" s="15"/>
      <c r="P148" s="15"/>
    </row>
    <row r="149" spans="1:16" s="14" customFormat="1" ht="14.1">
      <c r="A149" s="42"/>
      <c r="C149" s="15"/>
      <c r="K149" s="15"/>
      <c r="L149" s="15"/>
      <c r="M149" s="15"/>
      <c r="N149" s="15"/>
      <c r="O149" s="15"/>
      <c r="P149" s="15"/>
    </row>
    <row r="150" spans="1:16" s="14" customFormat="1" ht="14.1">
      <c r="A150" s="42"/>
      <c r="C150" s="15"/>
      <c r="K150" s="15"/>
      <c r="L150" s="15"/>
      <c r="M150" s="15"/>
      <c r="N150" s="15"/>
      <c r="O150" s="15"/>
      <c r="P150" s="15"/>
    </row>
    <row r="151" spans="1:16" s="14" customFormat="1" ht="14.1">
      <c r="A151" s="42"/>
      <c r="C151" s="15"/>
      <c r="K151" s="15"/>
      <c r="L151" s="15"/>
      <c r="M151" s="15"/>
      <c r="N151" s="15"/>
      <c r="O151" s="15"/>
      <c r="P151" s="15"/>
    </row>
    <row r="152" spans="1:16" s="14" customFormat="1" ht="14.1">
      <c r="A152" s="42"/>
      <c r="C152" s="15"/>
      <c r="K152" s="15"/>
      <c r="L152" s="15"/>
      <c r="M152" s="15"/>
      <c r="N152" s="15"/>
      <c r="O152" s="15"/>
      <c r="P152" s="15"/>
    </row>
    <row r="153" spans="1:16" s="14" customFormat="1" ht="14.1">
      <c r="A153" s="42"/>
      <c r="C153" s="15"/>
      <c r="K153" s="15"/>
      <c r="L153" s="15"/>
      <c r="M153" s="15"/>
      <c r="N153" s="15"/>
      <c r="O153" s="15"/>
      <c r="P153" s="15"/>
    </row>
    <row r="154" spans="1:16" s="14" customFormat="1" ht="14.1">
      <c r="A154" s="42"/>
      <c r="C154" s="15"/>
      <c r="K154" s="15"/>
      <c r="L154" s="15"/>
      <c r="M154" s="15"/>
      <c r="N154" s="15"/>
      <c r="O154" s="15"/>
      <c r="P154" s="15"/>
    </row>
    <row r="155" spans="1:16" s="14" customFormat="1" ht="14.1">
      <c r="A155" s="42"/>
      <c r="C155" s="15"/>
      <c r="K155" s="15"/>
      <c r="L155" s="15"/>
      <c r="M155" s="15"/>
      <c r="N155" s="15"/>
      <c r="O155" s="15"/>
      <c r="P155" s="15"/>
    </row>
    <row r="156" spans="1:16" s="14" customFormat="1" ht="14.1">
      <c r="A156" s="42"/>
      <c r="C156" s="15"/>
      <c r="K156" s="15"/>
      <c r="L156" s="15"/>
      <c r="M156" s="15"/>
      <c r="N156" s="15"/>
      <c r="O156" s="15"/>
      <c r="P156" s="15"/>
    </row>
    <row r="157" spans="1:16" s="14" customFormat="1" ht="14.1">
      <c r="A157" s="42"/>
      <c r="C157" s="15"/>
      <c r="K157" s="15"/>
      <c r="L157" s="15"/>
      <c r="M157" s="15"/>
      <c r="N157" s="15"/>
      <c r="O157" s="15"/>
      <c r="P157" s="15"/>
    </row>
    <row r="158" spans="1:16" s="14" customFormat="1" ht="14.1">
      <c r="A158" s="42"/>
      <c r="C158" s="15"/>
      <c r="K158" s="15"/>
      <c r="L158" s="15"/>
      <c r="M158" s="15"/>
      <c r="N158" s="15"/>
      <c r="O158" s="15"/>
      <c r="P158" s="15"/>
    </row>
    <row r="159" spans="1:16" s="14" customFormat="1" ht="14.1">
      <c r="A159" s="42"/>
      <c r="C159" s="15"/>
      <c r="K159" s="15"/>
      <c r="L159" s="15"/>
      <c r="M159" s="15"/>
      <c r="N159" s="15"/>
      <c r="O159" s="15"/>
      <c r="P159" s="15"/>
    </row>
    <row r="160" spans="1:16" s="14" customFormat="1" ht="14.1">
      <c r="A160" s="42"/>
      <c r="C160" s="15"/>
      <c r="K160" s="15"/>
      <c r="L160" s="15"/>
      <c r="M160" s="15"/>
      <c r="N160" s="15"/>
      <c r="O160" s="15"/>
      <c r="P160" s="15"/>
    </row>
    <row r="161" spans="1:16" s="14" customFormat="1" ht="14.1">
      <c r="A161" s="42"/>
      <c r="C161" s="15"/>
      <c r="K161" s="15"/>
      <c r="L161" s="15"/>
      <c r="M161" s="15"/>
      <c r="N161" s="15"/>
      <c r="O161" s="15"/>
      <c r="P161" s="15"/>
    </row>
    <row r="162" spans="1:16" s="14" customFormat="1" ht="14.1">
      <c r="A162" s="42"/>
      <c r="C162" s="15"/>
      <c r="K162" s="15"/>
      <c r="L162" s="15"/>
      <c r="M162" s="15"/>
      <c r="N162" s="15"/>
      <c r="O162" s="15"/>
      <c r="P162" s="15"/>
    </row>
    <row r="163" spans="1:16" s="14" customFormat="1" ht="14.1">
      <c r="A163" s="42"/>
      <c r="C163" s="15"/>
      <c r="K163" s="15"/>
      <c r="L163" s="15"/>
      <c r="M163" s="15"/>
      <c r="N163" s="15"/>
      <c r="O163" s="15"/>
      <c r="P163" s="15"/>
    </row>
    <row r="164" spans="1:16" s="14" customFormat="1">
      <c r="A164" s="43" t="s">
        <v>116</v>
      </c>
      <c r="C164" s="15"/>
      <c r="K164" s="15"/>
      <c r="L164" s="15"/>
      <c r="M164" s="15"/>
      <c r="N164" s="15"/>
      <c r="O164" s="15"/>
      <c r="P164" s="15"/>
    </row>
    <row r="165" spans="1:16" s="14" customFormat="1">
      <c r="A165" s="43" t="s">
        <v>117</v>
      </c>
      <c r="C165" s="15"/>
      <c r="K165" s="15"/>
      <c r="L165" s="15"/>
      <c r="M165" s="15"/>
      <c r="N165" s="15"/>
      <c r="O165" s="15"/>
      <c r="P165" s="15"/>
    </row>
    <row r="166" spans="1:16" s="14" customFormat="1">
      <c r="A166" s="43" t="s">
        <v>118</v>
      </c>
      <c r="C166" s="15"/>
      <c r="K166" s="15"/>
      <c r="L166" s="15"/>
      <c r="M166" s="15"/>
      <c r="N166" s="15"/>
      <c r="O166" s="15"/>
      <c r="P166" s="15"/>
    </row>
    <row r="167" spans="1:16" s="14" customFormat="1" ht="14.1">
      <c r="A167" s="42"/>
      <c r="C167" s="15"/>
      <c r="K167" s="15"/>
      <c r="L167" s="15"/>
      <c r="M167" s="15"/>
      <c r="N167" s="15"/>
      <c r="O167" s="15"/>
      <c r="P167" s="15"/>
    </row>
    <row r="168" spans="1:16" s="14" customFormat="1" ht="14.1">
      <c r="A168" s="42"/>
      <c r="C168" s="15"/>
      <c r="K168" s="15"/>
      <c r="L168" s="15"/>
      <c r="M168" s="15"/>
      <c r="N168" s="15"/>
      <c r="O168" s="15"/>
      <c r="P168" s="15"/>
    </row>
    <row r="169" spans="1:16" s="14" customFormat="1" ht="14.1">
      <c r="A169" s="42"/>
      <c r="C169" s="15"/>
      <c r="K169" s="15"/>
      <c r="L169" s="15"/>
      <c r="M169" s="15"/>
      <c r="N169" s="15"/>
      <c r="O169" s="15"/>
      <c r="P169" s="15"/>
    </row>
    <row r="170" spans="1:16" s="14" customFormat="1" ht="14.1">
      <c r="A170" s="42"/>
      <c r="C170" s="15"/>
      <c r="K170" s="15"/>
      <c r="L170" s="15"/>
      <c r="M170" s="15"/>
      <c r="N170" s="15"/>
      <c r="O170" s="15"/>
      <c r="P170" s="15"/>
    </row>
    <row r="171" spans="1:16" s="14" customFormat="1" ht="14.1">
      <c r="A171" s="42"/>
      <c r="C171" s="15"/>
      <c r="K171" s="15"/>
      <c r="L171" s="15"/>
      <c r="M171" s="15"/>
      <c r="N171" s="15"/>
      <c r="O171" s="15"/>
      <c r="P171" s="15"/>
    </row>
    <row r="172" spans="1:16" s="14" customFormat="1" ht="14.1">
      <c r="A172" s="42"/>
      <c r="C172" s="15"/>
      <c r="K172" s="15"/>
      <c r="L172" s="15"/>
      <c r="M172" s="15"/>
      <c r="N172" s="15"/>
      <c r="O172" s="15"/>
      <c r="P172" s="15"/>
    </row>
    <row r="173" spans="1:16" s="14" customFormat="1" ht="14.1">
      <c r="A173" s="42"/>
      <c r="C173" s="15"/>
      <c r="K173" s="15"/>
      <c r="L173" s="15"/>
      <c r="M173" s="15"/>
      <c r="N173" s="15"/>
      <c r="O173" s="15"/>
      <c r="P173" s="15"/>
    </row>
    <row r="174" spans="1:16" s="14" customFormat="1" ht="14.1">
      <c r="A174" s="42"/>
      <c r="C174" s="15"/>
      <c r="K174" s="15"/>
      <c r="L174" s="15"/>
      <c r="M174" s="15"/>
      <c r="N174" s="15"/>
      <c r="O174" s="15"/>
      <c r="P174" s="15"/>
    </row>
    <row r="175" spans="1:16" s="14" customFormat="1" ht="14.1">
      <c r="A175" s="42"/>
      <c r="C175" s="15"/>
      <c r="K175" s="15"/>
      <c r="L175" s="15"/>
      <c r="M175" s="15"/>
      <c r="N175" s="15"/>
      <c r="O175" s="15"/>
      <c r="P175" s="15"/>
    </row>
    <row r="176" spans="1:16" s="14" customFormat="1" ht="14.1">
      <c r="A176" s="42"/>
      <c r="C176" s="15"/>
      <c r="K176" s="15"/>
      <c r="L176" s="15"/>
      <c r="M176" s="15"/>
      <c r="N176" s="15"/>
      <c r="O176" s="15"/>
      <c r="P176" s="15"/>
    </row>
    <row r="177" spans="1:40" s="14" customFormat="1" ht="14.1">
      <c r="A177" s="42"/>
      <c r="C177" s="15"/>
      <c r="K177" s="15"/>
      <c r="L177" s="15"/>
      <c r="M177" s="15"/>
      <c r="N177" s="15"/>
      <c r="O177" s="15"/>
      <c r="P177" s="15"/>
    </row>
    <row r="178" spans="1:40" s="14" customFormat="1">
      <c r="A178" s="42"/>
      <c r="C178" s="15"/>
      <c r="K178" s="15"/>
      <c r="L178" s="15"/>
      <c r="M178" s="15"/>
      <c r="N178" s="15"/>
      <c r="O178" s="15"/>
      <c r="P178" s="15"/>
      <c r="AL178" s="10"/>
      <c r="AM178" s="10"/>
      <c r="AN178" s="10"/>
    </row>
    <row r="179" spans="1:40" s="14" customFormat="1">
      <c r="A179" s="42"/>
      <c r="C179" s="15"/>
      <c r="K179" s="15"/>
      <c r="L179" s="15"/>
      <c r="M179" s="15"/>
      <c r="N179" s="15"/>
      <c r="O179" s="15"/>
      <c r="P179" s="15"/>
      <c r="AL179" s="10"/>
      <c r="AM179" s="10"/>
      <c r="AN179" s="10"/>
    </row>
    <row r="180" spans="1:40" s="14" customFormat="1">
      <c r="A180" s="42"/>
      <c r="C180" s="15"/>
      <c r="K180" s="15"/>
      <c r="L180" s="15"/>
      <c r="M180" s="15"/>
      <c r="N180" s="15"/>
      <c r="O180" s="15"/>
      <c r="P180" s="15"/>
      <c r="AL180" s="10"/>
      <c r="AM180" s="10"/>
      <c r="AN180" s="10"/>
    </row>
    <row r="181" spans="1:40">
      <c r="A181" s="21"/>
    </row>
  </sheetData>
  <autoFilter ref="A6:V20" xr:uid="{C8E391DD-CFBA-4FB6-89CB-27F45BFAEA90}"/>
  <mergeCells count="44">
    <mergeCell ref="AF2:AH2"/>
    <mergeCell ref="AC5:AD5"/>
    <mergeCell ref="AF5:AG5"/>
    <mergeCell ref="T4:U4"/>
    <mergeCell ref="W4:X4"/>
    <mergeCell ref="Z4:AA4"/>
    <mergeCell ref="T5:U5"/>
    <mergeCell ref="W5:X5"/>
    <mergeCell ref="Z5:AA5"/>
    <mergeCell ref="T2:V2"/>
    <mergeCell ref="W2:Y2"/>
    <mergeCell ref="Z2:AB2"/>
    <mergeCell ref="T3:V3"/>
    <mergeCell ref="W3:Y3"/>
    <mergeCell ref="Z3:AB3"/>
    <mergeCell ref="A7:A19"/>
    <mergeCell ref="B7:B15"/>
    <mergeCell ref="B16:B19"/>
    <mergeCell ref="T1:AB1"/>
    <mergeCell ref="AC2:AE2"/>
    <mergeCell ref="D1:J1"/>
    <mergeCell ref="K1:P1"/>
    <mergeCell ref="A2:A6"/>
    <mergeCell ref="B2:B6"/>
    <mergeCell ref="C2:C6"/>
    <mergeCell ref="D2:J5"/>
    <mergeCell ref="K2:P5"/>
    <mergeCell ref="Q2:S5"/>
    <mergeCell ref="AR4:AS4"/>
    <mergeCell ref="AR5:AS5"/>
    <mergeCell ref="AL1:AT3"/>
    <mergeCell ref="AI5:AJ5"/>
    <mergeCell ref="AC1:AK1"/>
    <mergeCell ref="AL4:AM4"/>
    <mergeCell ref="AL5:AM5"/>
    <mergeCell ref="AO4:AP4"/>
    <mergeCell ref="AO5:AP5"/>
    <mergeCell ref="AI2:AK2"/>
    <mergeCell ref="AC3:AE3"/>
    <mergeCell ref="AF3:AH3"/>
    <mergeCell ref="AI3:AK3"/>
    <mergeCell ref="AC4:AD4"/>
    <mergeCell ref="AF4:AG4"/>
    <mergeCell ref="AI4:AJ4"/>
  </mergeCells>
  <conditionalFormatting sqref="T7:V11 T13:V20">
    <cfRule type="cellIs" dxfId="23" priority="18" operator="lessThan">
      <formula>0.000001</formula>
    </cfRule>
    <cfRule type="cellIs" dxfId="22" priority="19" operator="greaterThan">
      <formula>0.000001</formula>
    </cfRule>
  </conditionalFormatting>
  <conditionalFormatting sqref="T7:V11 T13:V20">
    <cfRule type="cellIs" dxfId="21" priority="17" operator="greaterThan">
      <formula>0.000001</formula>
    </cfRule>
  </conditionalFormatting>
  <conditionalFormatting sqref="W7:Y11 W13:Y20">
    <cfRule type="cellIs" dxfId="20" priority="15" operator="lessThan">
      <formula>0.000001</formula>
    </cfRule>
    <cfRule type="cellIs" dxfId="19" priority="16" operator="greaterThan">
      <formula>0.000001</formula>
    </cfRule>
  </conditionalFormatting>
  <conditionalFormatting sqref="W7:Y11 W13:Y20">
    <cfRule type="cellIs" dxfId="18" priority="14" operator="greaterThan">
      <formula>0.000001</formula>
    </cfRule>
  </conditionalFormatting>
  <conditionalFormatting sqref="Z7:AB11 Z13:AB20">
    <cfRule type="cellIs" dxfId="17" priority="12" operator="lessThan">
      <formula>0.000001</formula>
    </cfRule>
    <cfRule type="cellIs" dxfId="16" priority="13" operator="greaterThan">
      <formula>0.000001</formula>
    </cfRule>
  </conditionalFormatting>
  <conditionalFormatting sqref="Z7:AB11 Z13:AB20">
    <cfRule type="cellIs" dxfId="15" priority="11" operator="greaterThan">
      <formula>0.000001</formula>
    </cfRule>
  </conditionalFormatting>
  <conditionalFormatting sqref="AC7:AE11 AC13:AE20">
    <cfRule type="cellIs" dxfId="14" priority="8" operator="lessThan">
      <formula>0.000001</formula>
    </cfRule>
    <cfRule type="cellIs" dxfId="13" priority="9" operator="greaterThan">
      <formula>0.000001</formula>
    </cfRule>
  </conditionalFormatting>
  <conditionalFormatting sqref="AC7:AE11 AC13:AE20">
    <cfRule type="cellIs" dxfId="12" priority="7" operator="greaterThan">
      <formula>0.000001</formula>
    </cfRule>
  </conditionalFormatting>
  <conditionalFormatting sqref="AF7:AH11 AF13:AH20">
    <cfRule type="cellIs" dxfId="11" priority="5" operator="lessThan">
      <formula>0.000001</formula>
    </cfRule>
    <cfRule type="cellIs" dxfId="10" priority="6" operator="greaterThan">
      <formula>0.000001</formula>
    </cfRule>
  </conditionalFormatting>
  <conditionalFormatting sqref="AF7:AH11 AF13:AH20">
    <cfRule type="cellIs" dxfId="9" priority="4" operator="greaterThan">
      <formula>0.000001</formula>
    </cfRule>
  </conditionalFormatting>
  <conditionalFormatting sqref="AI7:AK11 AI13:AK20">
    <cfRule type="cellIs" dxfId="8" priority="2" operator="lessThan">
      <formula>0.000001</formula>
    </cfRule>
    <cfRule type="cellIs" dxfId="7" priority="3" operator="greaterThan">
      <formula>0.000001</formula>
    </cfRule>
  </conditionalFormatting>
  <conditionalFormatting sqref="AI7:AK11 AI13:AK20">
    <cfRule type="cellIs" dxfId="6" priority="1" operator="greaterThan">
      <formula>0.000001</formula>
    </cfRule>
  </conditionalFormatting>
  <hyperlinks>
    <hyperlink ref="A66" r:id="rId1" xr:uid="{2534CD23-3492-4D42-8186-9C7B6189CEA8}"/>
    <hyperlink ref="A117" r:id="rId2" xr:uid="{CF1AC4D8-960A-4AD1-9439-6728549864E8}"/>
    <hyperlink ref="A164" r:id="rId3" xr:uid="{A2B3FB79-3C43-4884-95B6-CC6FA6FF304E}"/>
    <hyperlink ref="A165" r:id="rId4" xr:uid="{BED59E02-65F2-47D4-A582-7EF8CBEF56E7}"/>
    <hyperlink ref="A166" r:id="rId5" xr:uid="{660F67E6-AF7C-4814-8EBC-C29D97D918F9}"/>
    <hyperlink ref="A119" r:id="rId6" xr:uid="{94D4629B-6AEA-4C58-9A41-38C27E2E3944}"/>
  </hyperlinks>
  <pageMargins left="0.7" right="0.7" top="0.75" bottom="0.75" header="0.3" footer="0.3"/>
  <pageSetup orientation="portrait" r:id="rId7"/>
  <drawing r:id="rId8"/>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0F46E5-102C-46AE-AF77-B619C624D6D3}">
  <sheetPr>
    <tabColor theme="5" tint="0.79998168889431442"/>
  </sheetPr>
  <dimension ref="A1:AC177"/>
  <sheetViews>
    <sheetView zoomScale="70" zoomScaleNormal="70" workbookViewId="0">
      <pane xSplit="3" ySplit="6" topLeftCell="D11" activePane="bottomRight" state="frozen"/>
      <selection pane="bottomRight" activeCell="AD14" sqref="AD14"/>
      <selection pane="bottomLeft" activeCell="A6" sqref="A6"/>
      <selection pane="topRight" activeCell="D1" sqref="D1"/>
    </sheetView>
  </sheetViews>
  <sheetFormatPr defaultColWidth="9.140625" defaultRowHeight="14.45"/>
  <cols>
    <col min="1" max="1" width="14.42578125" style="10" customWidth="1"/>
    <col min="2" max="2" width="17.5703125" style="10" customWidth="1"/>
    <col min="3" max="3" width="38.85546875" style="14" customWidth="1"/>
    <col min="4" max="4" width="7.85546875" style="14" hidden="1" customWidth="1"/>
    <col min="5" max="5" width="4.85546875" style="14" hidden="1" customWidth="1"/>
    <col min="6" max="6" width="8.7109375" style="14" hidden="1" customWidth="1"/>
    <col min="7" max="7" width="7.140625" style="14" hidden="1" customWidth="1"/>
    <col min="8" max="8" width="8.85546875" style="14" hidden="1" customWidth="1"/>
    <col min="9" max="9" width="7.5703125" style="14" hidden="1" customWidth="1"/>
    <col min="10" max="10" width="11.5703125" style="14" hidden="1" customWidth="1"/>
    <col min="11" max="11" width="19" hidden="1" customWidth="1"/>
    <col min="12" max="12" width="11.140625" style="15" hidden="1" customWidth="1"/>
    <col min="13" max="13" width="16.7109375" style="15" hidden="1" customWidth="1"/>
    <col min="14" max="14" width="13.28515625" style="15" hidden="1" customWidth="1"/>
    <col min="15" max="15" width="16.7109375" style="15" hidden="1" customWidth="1"/>
    <col min="16" max="16" width="12.5703125" style="15" hidden="1" customWidth="1"/>
    <col min="17" max="17" width="16.7109375" style="15" hidden="1" customWidth="1"/>
    <col min="18" max="20" width="9.7109375" style="14" hidden="1" customWidth="1"/>
    <col min="21" max="21" width="9.7109375" style="14" bestFit="1" customWidth="1"/>
    <col min="22" max="22" width="8.85546875" style="14" bestFit="1" customWidth="1"/>
    <col min="23" max="23" width="10.5703125" style="14" customWidth="1"/>
    <col min="24" max="24" width="9.7109375" style="14" bestFit="1" customWidth="1"/>
    <col min="25" max="25" width="8.85546875" style="14" bestFit="1" customWidth="1"/>
    <col min="26" max="26" width="10.5703125" style="14" customWidth="1"/>
    <col min="27" max="16384" width="9.140625" style="10"/>
  </cols>
  <sheetData>
    <row r="1" spans="1:29" ht="87.6" customHeight="1">
      <c r="D1" s="318" t="s">
        <v>27</v>
      </c>
      <c r="E1" s="318"/>
      <c r="F1" s="318"/>
      <c r="G1" s="318"/>
      <c r="H1" s="318"/>
      <c r="I1" s="318"/>
      <c r="J1" s="318"/>
      <c r="K1" s="318"/>
      <c r="L1" s="333" t="s">
        <v>119</v>
      </c>
      <c r="M1" s="333"/>
      <c r="N1" s="333"/>
      <c r="O1" s="333"/>
      <c r="P1" s="333"/>
      <c r="Q1" s="333"/>
      <c r="U1" s="332" t="s">
        <v>230</v>
      </c>
      <c r="V1" s="332"/>
      <c r="W1" s="332"/>
      <c r="X1" s="328" t="s">
        <v>231</v>
      </c>
      <c r="Y1" s="328"/>
      <c r="Z1" s="328"/>
    </row>
    <row r="2" spans="1:29" ht="49.5" customHeight="1">
      <c r="A2" s="233" t="s">
        <v>34</v>
      </c>
      <c r="B2" s="233" t="s">
        <v>35</v>
      </c>
      <c r="C2" s="234" t="s">
        <v>36</v>
      </c>
      <c r="D2" s="260" t="s">
        <v>37</v>
      </c>
      <c r="E2" s="261"/>
      <c r="F2" s="261"/>
      <c r="G2" s="261"/>
      <c r="H2" s="261"/>
      <c r="I2" s="261"/>
      <c r="J2" s="261"/>
      <c r="K2" s="262"/>
      <c r="L2" s="244" t="s">
        <v>38</v>
      </c>
      <c r="M2" s="244"/>
      <c r="N2" s="244"/>
      <c r="O2" s="244"/>
      <c r="P2" s="244"/>
      <c r="Q2" s="244"/>
      <c r="R2" s="211" t="s">
        <v>125</v>
      </c>
      <c r="S2" s="212"/>
      <c r="T2" s="213"/>
      <c r="U2" s="239" t="s">
        <v>126</v>
      </c>
      <c r="V2" s="240"/>
      <c r="W2" s="241"/>
      <c r="X2" s="239" t="s">
        <v>126</v>
      </c>
      <c r="Y2" s="240"/>
      <c r="Z2" s="241"/>
      <c r="AA2" s="329" t="s">
        <v>232</v>
      </c>
      <c r="AB2" s="330"/>
      <c r="AC2" s="330"/>
    </row>
    <row r="3" spans="1:29" ht="32.450000000000003" customHeight="1">
      <c r="A3" s="233"/>
      <c r="B3" s="233"/>
      <c r="C3" s="234"/>
      <c r="D3" s="260"/>
      <c r="E3" s="261"/>
      <c r="F3" s="261"/>
      <c r="G3" s="261"/>
      <c r="H3" s="261"/>
      <c r="I3" s="261"/>
      <c r="J3" s="261"/>
      <c r="K3" s="262"/>
      <c r="L3" s="244"/>
      <c r="M3" s="244"/>
      <c r="N3" s="244"/>
      <c r="O3" s="244"/>
      <c r="P3" s="244"/>
      <c r="Q3" s="244"/>
      <c r="R3" s="214"/>
      <c r="S3" s="215"/>
      <c r="T3" s="216"/>
      <c r="U3" s="246"/>
      <c r="V3" s="246"/>
      <c r="W3" s="246"/>
      <c r="X3" s="246"/>
      <c r="Y3" s="246"/>
      <c r="Z3" s="246"/>
      <c r="AA3" s="331"/>
      <c r="AB3" s="330"/>
      <c r="AC3" s="330"/>
    </row>
    <row r="4" spans="1:29" ht="15" customHeight="1">
      <c r="A4" s="233"/>
      <c r="B4" s="233"/>
      <c r="C4" s="234"/>
      <c r="D4" s="260"/>
      <c r="E4" s="261"/>
      <c r="F4" s="261"/>
      <c r="G4" s="261"/>
      <c r="H4" s="261"/>
      <c r="I4" s="261"/>
      <c r="J4" s="261"/>
      <c r="K4" s="262"/>
      <c r="L4" s="244"/>
      <c r="M4" s="244"/>
      <c r="N4" s="244"/>
      <c r="O4" s="244"/>
      <c r="P4" s="244"/>
      <c r="Q4" s="244"/>
      <c r="R4" s="214"/>
      <c r="S4" s="215"/>
      <c r="T4" s="216"/>
      <c r="U4" s="247" t="s">
        <v>130</v>
      </c>
      <c r="V4" s="248"/>
      <c r="W4" s="66"/>
      <c r="X4" s="247" t="s">
        <v>130</v>
      </c>
      <c r="Y4" s="248"/>
      <c r="Z4" s="66"/>
      <c r="AA4" s="331"/>
      <c r="AB4" s="330"/>
      <c r="AC4" s="330"/>
    </row>
    <row r="5" spans="1:29" ht="29.45" customHeight="1">
      <c r="A5" s="233"/>
      <c r="B5" s="233"/>
      <c r="C5" s="234"/>
      <c r="D5" s="260"/>
      <c r="E5" s="261"/>
      <c r="F5" s="261"/>
      <c r="G5" s="261"/>
      <c r="H5" s="261"/>
      <c r="I5" s="261"/>
      <c r="J5" s="261"/>
      <c r="K5" s="262"/>
      <c r="L5" s="244"/>
      <c r="M5" s="244"/>
      <c r="N5" s="244"/>
      <c r="O5" s="244"/>
      <c r="P5" s="244"/>
      <c r="Q5" s="244"/>
      <c r="R5" s="217"/>
      <c r="S5" s="218"/>
      <c r="T5" s="219"/>
      <c r="U5" s="242" t="s">
        <v>233</v>
      </c>
      <c r="V5" s="243"/>
      <c r="W5" s="175">
        <v>0.23</v>
      </c>
      <c r="X5" s="242" t="s">
        <v>233</v>
      </c>
      <c r="Y5" s="243"/>
      <c r="Z5" s="175">
        <v>0.2</v>
      </c>
      <c r="AA5" s="331"/>
      <c r="AB5" s="330"/>
      <c r="AC5" s="330"/>
    </row>
    <row r="6" spans="1:29" ht="42">
      <c r="A6" s="233"/>
      <c r="B6" s="233"/>
      <c r="C6" s="234"/>
      <c r="D6" s="54" t="s">
        <v>54</v>
      </c>
      <c r="E6" s="54" t="s">
        <v>55</v>
      </c>
      <c r="F6" s="54" t="s">
        <v>56</v>
      </c>
      <c r="G6" s="54" t="s">
        <v>57</v>
      </c>
      <c r="H6" s="54" t="s">
        <v>58</v>
      </c>
      <c r="I6" s="54" t="s">
        <v>59</v>
      </c>
      <c r="J6" s="54" t="s">
        <v>60</v>
      </c>
      <c r="K6" s="54" t="s">
        <v>135</v>
      </c>
      <c r="L6" s="55" t="s">
        <v>136</v>
      </c>
      <c r="M6" s="55" t="s">
        <v>62</v>
      </c>
      <c r="N6" s="55" t="s">
        <v>137</v>
      </c>
      <c r="O6" s="55" t="s">
        <v>64</v>
      </c>
      <c r="P6" s="55" t="s">
        <v>138</v>
      </c>
      <c r="Q6" s="55" t="s">
        <v>66</v>
      </c>
      <c r="R6" s="72" t="s">
        <v>58</v>
      </c>
      <c r="S6" s="72" t="s">
        <v>59</v>
      </c>
      <c r="T6" s="72" t="s">
        <v>67</v>
      </c>
      <c r="U6" s="175" t="s">
        <v>61</v>
      </c>
      <c r="V6" s="175" t="s">
        <v>63</v>
      </c>
      <c r="W6" s="175" t="s">
        <v>65</v>
      </c>
      <c r="X6" s="175" t="s">
        <v>61</v>
      </c>
      <c r="Y6" s="175" t="s">
        <v>63</v>
      </c>
      <c r="Z6" s="175" t="s">
        <v>65</v>
      </c>
      <c r="AA6" s="156" t="s">
        <v>61</v>
      </c>
      <c r="AB6" s="156" t="s">
        <v>63</v>
      </c>
      <c r="AC6" s="156" t="s">
        <v>65</v>
      </c>
    </row>
    <row r="7" spans="1:29" ht="51.95">
      <c r="A7" s="259" t="s">
        <v>68</v>
      </c>
      <c r="B7" s="259" t="s">
        <v>139</v>
      </c>
      <c r="C7" s="12" t="s">
        <v>70</v>
      </c>
      <c r="D7" s="27">
        <v>3531219</v>
      </c>
      <c r="E7" s="27">
        <v>2005</v>
      </c>
      <c r="F7" s="183" t="s">
        <v>95</v>
      </c>
      <c r="G7" s="183" t="s">
        <v>72</v>
      </c>
      <c r="H7" s="56">
        <f>'ABS conc calculations'!K6</f>
        <v>7.400000000000001E-4</v>
      </c>
      <c r="I7" s="57">
        <f>'ABS conc calculations'!L6</f>
        <v>1.6183333333333334E-3</v>
      </c>
      <c r="J7" s="57">
        <f>'ABS conc calculations'!M6</f>
        <v>1.1566666666666667E-3</v>
      </c>
      <c r="K7" s="58" t="s">
        <v>140</v>
      </c>
      <c r="L7" s="53">
        <f>'User Exposure'!L7</f>
        <v>5.7077625570776254E-5</v>
      </c>
      <c r="M7" s="53" t="str">
        <f>'User Exposure'!M7</f>
        <v>Assumed 1 repair/year, taking 1 day, lasting 30 min/day</v>
      </c>
      <c r="N7" s="53">
        <f>'User Exposure'!N7</f>
        <v>3.4246575342465754E-4</v>
      </c>
      <c r="O7" s="53" t="str">
        <f>'User Exposure'!O7</f>
        <v>Assumed 1 repair/year, taking 1 day, lasting 3 hr/day</v>
      </c>
      <c r="P7" s="53">
        <f>'User Exposure'!P7</f>
        <v>1.1415525114155251E-4</v>
      </c>
      <c r="Q7" s="53" t="str">
        <f>'User Exposure'!Q7</f>
        <v>Assumed 1 repair/year, taking 1 day, lasting 1 hr/day</v>
      </c>
      <c r="R7" s="2">
        <f>H7*L7</f>
        <v>4.2237442922374435E-8</v>
      </c>
      <c r="S7" s="2">
        <f>I7*N7</f>
        <v>5.5422374429223746E-7</v>
      </c>
      <c r="T7" s="2">
        <f>J7*P7</f>
        <v>1.3203957382039574E-7</v>
      </c>
      <c r="U7" s="2">
        <f>R7*W$5</f>
        <v>9.7146118721461206E-9</v>
      </c>
      <c r="V7" s="2">
        <f>S7*W$5</f>
        <v>1.2747146118721463E-7</v>
      </c>
      <c r="W7" s="2">
        <f>T7*W$5</f>
        <v>3.0369101978691025E-8</v>
      </c>
      <c r="X7" s="2">
        <v>8.4474885844748867E-9</v>
      </c>
      <c r="Y7" s="2">
        <v>1.1084474885844749E-7</v>
      </c>
      <c r="Z7" s="2">
        <v>2.6407914764079149E-8</v>
      </c>
      <c r="AA7" s="157" t="s">
        <v>229</v>
      </c>
      <c r="AB7" s="157" t="s">
        <v>229</v>
      </c>
      <c r="AC7" s="157" t="s">
        <v>229</v>
      </c>
    </row>
    <row r="8" spans="1:29" ht="51.95">
      <c r="A8" s="259"/>
      <c r="B8" s="259"/>
      <c r="C8" s="12" t="s">
        <v>76</v>
      </c>
      <c r="D8" s="27">
        <v>2604770</v>
      </c>
      <c r="E8" s="27">
        <v>2000</v>
      </c>
      <c r="F8" s="183" t="s">
        <v>77</v>
      </c>
      <c r="G8" s="183" t="s">
        <v>78</v>
      </c>
      <c r="H8" s="60">
        <f>'ABS conc calculations'!K7</f>
        <v>5.0000000000000001E-3</v>
      </c>
      <c r="I8" s="59">
        <f>'ABS conc calculations'!L7</f>
        <v>0.01</v>
      </c>
      <c r="J8" s="60">
        <f>'ABS conc calculations'!M7</f>
        <v>5.0000000000000001E-3</v>
      </c>
      <c r="K8" s="58" t="s">
        <v>141</v>
      </c>
      <c r="L8" s="53">
        <f>'User Exposure'!L8</f>
        <v>4.5662100456621002E-3</v>
      </c>
      <c r="M8" s="53" t="str">
        <f>'User Exposure'!M8</f>
        <v>Assumed 1 removal job in lifetime taking 5 days lasting 8 hrs/day</v>
      </c>
      <c r="N8" s="53">
        <f>'User Exposure'!N8</f>
        <v>2.7397260273972601E-2</v>
      </c>
      <c r="O8" s="53" t="str">
        <f>'User Exposure'!O8</f>
        <v>Assumed 3 removal jobs in lifetime taking 10 days lasting 8 hrs/day</v>
      </c>
      <c r="P8" s="53">
        <f>'User Exposure'!P8</f>
        <v>9.1324200913242004E-3</v>
      </c>
      <c r="Q8" s="53" t="str">
        <f>'User Exposure'!Q8</f>
        <v>Assumed 1 removal job in lifetime taking 10 days lasting 8 hrs/day</v>
      </c>
      <c r="R8" s="2">
        <f>H8*L8</f>
        <v>2.2831050228310503E-5</v>
      </c>
      <c r="S8" s="2">
        <f>I8*N8</f>
        <v>2.7397260273972601E-4</v>
      </c>
      <c r="T8" s="2">
        <f>J8*P8</f>
        <v>4.5662100456621006E-5</v>
      </c>
      <c r="U8" s="2">
        <f t="shared" ref="U8:U20" si="0">R8*W$5</f>
        <v>5.251141552511416E-6</v>
      </c>
      <c r="V8" s="2">
        <f t="shared" ref="V8:V20" si="1">S8*W$5</f>
        <v>6.3013698630136979E-5</v>
      </c>
      <c r="W8" s="2">
        <f t="shared" ref="W8:W20" si="2">T8*W$5</f>
        <v>1.0502283105022832E-5</v>
      </c>
      <c r="X8" s="2">
        <v>4.5662100456621006E-6</v>
      </c>
      <c r="Y8" s="2">
        <v>5.4794520547945207E-5</v>
      </c>
      <c r="Z8" s="2">
        <v>9.1324200913242012E-6</v>
      </c>
      <c r="AA8" s="157" t="s">
        <v>229</v>
      </c>
      <c r="AB8" s="157" t="s">
        <v>229</v>
      </c>
      <c r="AC8" s="157" t="s">
        <v>229</v>
      </c>
    </row>
    <row r="9" spans="1:29" ht="51.95">
      <c r="A9" s="259"/>
      <c r="B9" s="259"/>
      <c r="C9" s="12" t="s">
        <v>82</v>
      </c>
      <c r="D9" s="183">
        <v>2604770</v>
      </c>
      <c r="E9" s="183">
        <v>2000</v>
      </c>
      <c r="F9" s="183" t="s">
        <v>77</v>
      </c>
      <c r="G9" s="183" t="s">
        <v>78</v>
      </c>
      <c r="H9" s="60">
        <f>'ABS conc calculations'!K8</f>
        <v>5.0000000000000001E-3</v>
      </c>
      <c r="I9" s="56">
        <f>'ABS conc calculations'!L8</f>
        <v>0.01</v>
      </c>
      <c r="J9" s="56">
        <f>'ABS conc calculations'!M8</f>
        <v>5.0000000000000001E-3</v>
      </c>
      <c r="K9" s="58" t="s">
        <v>141</v>
      </c>
      <c r="L9" s="53">
        <f>'User Exposure'!L9</f>
        <v>4.5662100456621002E-3</v>
      </c>
      <c r="M9" s="53" t="str">
        <f>'User Exposure'!M9</f>
        <v>Assumed 1 removal job in lifetime taking 5 days lasting 8 hrs/day</v>
      </c>
      <c r="N9" s="53">
        <f>'User Exposure'!N9</f>
        <v>2.7397260273972601E-2</v>
      </c>
      <c r="O9" s="53" t="str">
        <f>'User Exposure'!O9</f>
        <v>Assumed 3 removal jobs in lifetime taking 10 days lasting 8 hrs/day</v>
      </c>
      <c r="P9" s="53">
        <f>'User Exposure'!P9</f>
        <v>9.1324200913242004E-3</v>
      </c>
      <c r="Q9" s="53" t="str">
        <f>'User Exposure'!Q9</f>
        <v>Assumed 1 removal job in lifetime taking 10 days lasting 8 hrs/day</v>
      </c>
      <c r="R9" s="2">
        <f>H9*L9</f>
        <v>2.2831050228310503E-5</v>
      </c>
      <c r="S9" s="2">
        <f>I9*N9</f>
        <v>2.7397260273972601E-4</v>
      </c>
      <c r="T9" s="2">
        <f>J9*P9</f>
        <v>4.5662100456621006E-5</v>
      </c>
      <c r="U9" s="2">
        <f t="shared" si="0"/>
        <v>5.251141552511416E-6</v>
      </c>
      <c r="V9" s="2">
        <f t="shared" si="1"/>
        <v>6.3013698630136979E-5</v>
      </c>
      <c r="W9" s="2">
        <f t="shared" si="2"/>
        <v>1.0502283105022832E-5</v>
      </c>
      <c r="X9" s="2">
        <v>4.5662100456621006E-6</v>
      </c>
      <c r="Y9" s="2">
        <v>5.4794520547945207E-5</v>
      </c>
      <c r="Z9" s="2">
        <v>9.1324200913242012E-6</v>
      </c>
      <c r="AA9" s="157" t="s">
        <v>229</v>
      </c>
      <c r="AB9" s="157" t="s">
        <v>229</v>
      </c>
      <c r="AC9" s="157" t="s">
        <v>229</v>
      </c>
    </row>
    <row r="10" spans="1:29" ht="51.95">
      <c r="A10" s="259"/>
      <c r="B10" s="259"/>
      <c r="C10" s="12" t="s">
        <v>83</v>
      </c>
      <c r="D10" s="27">
        <v>3520468</v>
      </c>
      <c r="E10" s="27">
        <v>2007</v>
      </c>
      <c r="F10" s="183" t="s">
        <v>95</v>
      </c>
      <c r="G10" s="183" t="s">
        <v>78</v>
      </c>
      <c r="H10" s="56">
        <f>'ABS conc calculations'!K9</f>
        <v>2.2499999999999999E-2</v>
      </c>
      <c r="I10" s="56">
        <f>'ABS conc calculations'!L9</f>
        <v>4.4999999999999998E-2</v>
      </c>
      <c r="J10" s="61">
        <f>'ABS conc calculations'!M9</f>
        <v>2.2499999999999999E-2</v>
      </c>
      <c r="K10" s="50" t="s">
        <v>142</v>
      </c>
      <c r="L10" s="53">
        <f>'User Exposure'!L10</f>
        <v>5.7077625570776254E-5</v>
      </c>
      <c r="M10" s="53" t="str">
        <f>'User Exposure'!M10</f>
        <v>Assumed 1 repair/year, taking 1 day, lasting 30 min/day</v>
      </c>
      <c r="N10" s="53">
        <f>'User Exposure'!N10</f>
        <v>3.4246575342465754E-4</v>
      </c>
      <c r="O10" s="53" t="str">
        <f>'User Exposure'!O10</f>
        <v>Assumed 1 repair/year, taking 1 day, lasting 3 hr/day</v>
      </c>
      <c r="P10" s="53">
        <f>'User Exposure'!P10</f>
        <v>1.1415525114155251E-4</v>
      </c>
      <c r="Q10" s="53" t="str">
        <f>'User Exposure'!Q10</f>
        <v>Assumed 1 repair/year, taking 1 day, lasting 1 hr/day</v>
      </c>
      <c r="R10" s="2">
        <f>H10*L10</f>
        <v>1.2842465753424656E-6</v>
      </c>
      <c r="S10" s="2">
        <f>I10*N10</f>
        <v>1.5410958904109589E-5</v>
      </c>
      <c r="T10" s="2">
        <f>J10*P10</f>
        <v>2.5684931506849312E-6</v>
      </c>
      <c r="U10" s="2">
        <f t="shared" si="0"/>
        <v>2.9537671232876708E-7</v>
      </c>
      <c r="V10" s="2">
        <f t="shared" si="1"/>
        <v>3.5445205479452056E-6</v>
      </c>
      <c r="W10" s="2">
        <f t="shared" si="2"/>
        <v>5.9075342465753415E-7</v>
      </c>
      <c r="X10" s="2">
        <v>2.5684931506849313E-7</v>
      </c>
      <c r="Y10" s="2">
        <v>3.0821917808219177E-6</v>
      </c>
      <c r="Z10" s="2">
        <v>5.1369863013698625E-7</v>
      </c>
      <c r="AA10" s="157" t="s">
        <v>229</v>
      </c>
      <c r="AB10" s="157" t="s">
        <v>229</v>
      </c>
      <c r="AC10" s="157" t="s">
        <v>229</v>
      </c>
    </row>
    <row r="11" spans="1:29" ht="51.95">
      <c r="A11" s="259"/>
      <c r="B11" s="259"/>
      <c r="C11" s="12" t="s">
        <v>84</v>
      </c>
      <c r="D11" s="27">
        <v>28699</v>
      </c>
      <c r="E11" s="27">
        <v>1991</v>
      </c>
      <c r="F11" s="183" t="s">
        <v>85</v>
      </c>
      <c r="G11" s="183" t="s">
        <v>78</v>
      </c>
      <c r="H11" s="62">
        <f>'ABS conc calculations'!K10</f>
        <v>8.3333333333333339E-4</v>
      </c>
      <c r="I11" s="62">
        <f>'ABS conc calculations'!L10</f>
        <v>3.1666666666666666E-3</v>
      </c>
      <c r="J11" s="62">
        <f>'ABS conc calculations'!M10</f>
        <v>1.4999999999999998E-3</v>
      </c>
      <c r="K11" s="58" t="s">
        <v>140</v>
      </c>
      <c r="L11" s="53">
        <f>'User Exposure'!L11</f>
        <v>4.5662100456621002E-3</v>
      </c>
      <c r="M11" s="53" t="str">
        <f>'User Exposure'!M11</f>
        <v>Assumed 1 removal job in lifetime taking 5 days lasting 8 hrs/day</v>
      </c>
      <c r="N11" s="53">
        <f>'User Exposure'!N11</f>
        <v>2.7397260273972601E-2</v>
      </c>
      <c r="O11" s="53" t="str">
        <f>'User Exposure'!O11</f>
        <v>Assumed 3 removal jobs in lifetime taking 10 days lasting 8 hrs/day</v>
      </c>
      <c r="P11" s="53">
        <f>'User Exposure'!P11</f>
        <v>9.1324200913242004E-3</v>
      </c>
      <c r="Q11" s="53" t="str">
        <f>'User Exposure'!Q11</f>
        <v>Assumed 1 removal job in lifetime taking 10 days lasting 8 hrs/day</v>
      </c>
      <c r="R11" s="2">
        <f>H11*L11</f>
        <v>3.8051750380517502E-6</v>
      </c>
      <c r="S11" s="2">
        <f>I11*N11</f>
        <v>8.6757990867579904E-5</v>
      </c>
      <c r="T11" s="2">
        <f>J11*P11</f>
        <v>1.3698630136986298E-5</v>
      </c>
      <c r="U11" s="2">
        <f t="shared" si="0"/>
        <v>8.751902587519026E-7</v>
      </c>
      <c r="V11" s="2">
        <f t="shared" si="1"/>
        <v>1.995433789954338E-5</v>
      </c>
      <c r="W11" s="2">
        <f t="shared" si="2"/>
        <v>3.1506849315068487E-6</v>
      </c>
      <c r="X11" s="2">
        <v>7.6103500761035006E-7</v>
      </c>
      <c r="Y11" s="2">
        <v>1.7351598173515983E-5</v>
      </c>
      <c r="Z11" s="2">
        <v>2.73972602739726E-6</v>
      </c>
      <c r="AA11" s="157" t="s">
        <v>229</v>
      </c>
      <c r="AB11" s="157" t="s">
        <v>229</v>
      </c>
      <c r="AC11" s="157" t="s">
        <v>229</v>
      </c>
    </row>
    <row r="12" spans="1:29" ht="51.95">
      <c r="A12" s="259"/>
      <c r="B12" s="259"/>
      <c r="C12" s="113" t="s">
        <v>86</v>
      </c>
      <c r="D12" s="114">
        <v>3582228</v>
      </c>
      <c r="E12" s="114">
        <v>1991</v>
      </c>
      <c r="F12" s="114" t="s">
        <v>143</v>
      </c>
      <c r="G12" s="114" t="s">
        <v>78</v>
      </c>
      <c r="H12" s="58" t="str">
        <f>'ABS conc calculations'!K11</f>
        <v>NA</v>
      </c>
      <c r="I12" s="58" t="str">
        <f>'ABS conc calculations'!L11</f>
        <v>NA</v>
      </c>
      <c r="J12" s="63" t="str">
        <f>'ABS conc calculations'!M11</f>
        <v>NA</v>
      </c>
      <c r="K12" s="58" t="s">
        <v>144</v>
      </c>
      <c r="L12" s="53">
        <f>'User Exposure'!L12</f>
        <v>5.7077625570776254E-5</v>
      </c>
      <c r="M12" s="53" t="str">
        <f>'User Exposure'!M12</f>
        <v>Assumed 1 repair/year, taking 1 day, lasting 30 min/day</v>
      </c>
      <c r="N12" s="53">
        <f>'User Exposure'!N12</f>
        <v>3.4246575342465754E-4</v>
      </c>
      <c r="O12" s="53" t="str">
        <f>'User Exposure'!O12</f>
        <v>Assumed 1 repair/year, taking 1 day, lasting 3 hr/day</v>
      </c>
      <c r="P12" s="53">
        <f>'User Exposure'!P12</f>
        <v>1.1415525114155251E-4</v>
      </c>
      <c r="Q12" s="53" t="str">
        <f>'User Exposure'!Q12</f>
        <v>Assumed 1 repair/year, taking 1 day, lasting 1 hr/day</v>
      </c>
      <c r="R12" s="112" t="s">
        <v>88</v>
      </c>
      <c r="S12" s="112" t="s">
        <v>88</v>
      </c>
      <c r="T12" s="112" t="s">
        <v>88</v>
      </c>
      <c r="U12" s="112" t="s">
        <v>88</v>
      </c>
      <c r="V12" s="112" t="s">
        <v>88</v>
      </c>
      <c r="W12" s="112" t="s">
        <v>88</v>
      </c>
      <c r="X12" s="112" t="s">
        <v>88</v>
      </c>
      <c r="Y12" s="112" t="s">
        <v>88</v>
      </c>
      <c r="Z12" s="112" t="s">
        <v>88</v>
      </c>
      <c r="AA12" s="157" t="s">
        <v>229</v>
      </c>
      <c r="AB12" s="157" t="s">
        <v>229</v>
      </c>
      <c r="AC12" s="157" t="s">
        <v>229</v>
      </c>
    </row>
    <row r="13" spans="1:29" ht="51.95">
      <c r="A13" s="259"/>
      <c r="B13" s="259"/>
      <c r="C13" s="179" t="s">
        <v>89</v>
      </c>
      <c r="D13" s="183">
        <v>3582228</v>
      </c>
      <c r="E13" s="183">
        <v>1991</v>
      </c>
      <c r="F13" s="183" t="s">
        <v>143</v>
      </c>
      <c r="G13" s="183" t="s">
        <v>78</v>
      </c>
      <c r="H13" s="58">
        <f>'ABS conc calculations'!K12</f>
        <v>4.0000000000000002E-4</v>
      </c>
      <c r="I13" s="58">
        <f>'ABS conc calculations'!L12</f>
        <v>4.0000000000000002E-4</v>
      </c>
      <c r="J13" s="63">
        <f>'ABS conc calculations'!M12</f>
        <v>4.0000000000000002E-4</v>
      </c>
      <c r="K13" s="58" t="s">
        <v>144</v>
      </c>
      <c r="L13" s="53">
        <f>'User Exposure'!L13</f>
        <v>4.5662100456621002E-3</v>
      </c>
      <c r="M13" s="53" t="str">
        <f>'User Exposure'!M13</f>
        <v>Assumed 1 removal job in lifetime taking 5 days lasting 8 hrs/day</v>
      </c>
      <c r="N13" s="53">
        <f>'User Exposure'!N13</f>
        <v>2.7397260273972601E-2</v>
      </c>
      <c r="O13" s="53" t="str">
        <f>'User Exposure'!O13</f>
        <v>Assumed 3 removal jobs in lifetime taking 10 days lasting 8 hrs/day</v>
      </c>
      <c r="P13" s="53">
        <f>'User Exposure'!P13</f>
        <v>9.1324200913242004E-3</v>
      </c>
      <c r="Q13" s="53" t="str">
        <f>'User Exposure'!Q13</f>
        <v>Assumed 1 removal job in lifetime taking 10 days lasting 8 hrs/day</v>
      </c>
      <c r="R13" s="2">
        <f t="shared" ref="R13:R20" si="3">H13*L13</f>
        <v>1.8264840182648401E-6</v>
      </c>
      <c r="S13" s="2">
        <f t="shared" ref="S13:S20" si="4">I13*N13</f>
        <v>1.0958904109589042E-5</v>
      </c>
      <c r="T13" s="2">
        <f t="shared" ref="T13:T20" si="5">J13*P13</f>
        <v>3.6529680365296803E-6</v>
      </c>
      <c r="U13" s="2">
        <f t="shared" si="0"/>
        <v>4.2009132420091323E-7</v>
      </c>
      <c r="V13" s="2">
        <f t="shared" si="1"/>
        <v>2.5205479452054796E-6</v>
      </c>
      <c r="W13" s="2">
        <f t="shared" si="2"/>
        <v>8.4018264840182647E-7</v>
      </c>
      <c r="X13" s="2">
        <v>3.6529680365296803E-7</v>
      </c>
      <c r="Y13" s="2">
        <v>2.1917808219178086E-6</v>
      </c>
      <c r="Z13" s="2">
        <v>7.3059360730593606E-7</v>
      </c>
      <c r="AA13" s="157" t="s">
        <v>229</v>
      </c>
      <c r="AB13" s="157" t="s">
        <v>229</v>
      </c>
      <c r="AC13" s="157" t="s">
        <v>229</v>
      </c>
    </row>
    <row r="14" spans="1:29" ht="51.95">
      <c r="A14" s="259"/>
      <c r="B14" s="259"/>
      <c r="C14" s="179" t="s">
        <v>145</v>
      </c>
      <c r="D14" s="183">
        <v>758916</v>
      </c>
      <c r="E14" s="183">
        <v>2010</v>
      </c>
      <c r="F14" s="183" t="s">
        <v>71</v>
      </c>
      <c r="G14" s="183" t="s">
        <v>78</v>
      </c>
      <c r="H14" s="64">
        <f>'ABS conc calculations'!K13</f>
        <v>0.49333333333333335</v>
      </c>
      <c r="I14" s="64">
        <f>'ABS conc calculations'!L13</f>
        <v>0.49333333333333335</v>
      </c>
      <c r="J14" s="65">
        <f>'ABS conc calculations'!M13</f>
        <v>0.49333333333333335</v>
      </c>
      <c r="K14" s="58" t="s">
        <v>144</v>
      </c>
      <c r="L14" s="53">
        <f>'User Exposure'!L14</f>
        <v>5.7077625570776254E-5</v>
      </c>
      <c r="M14" s="53" t="str">
        <f>'User Exposure'!M14</f>
        <v>Assumed 1 repair/year, taking 1 day, lasting 30 min/day</v>
      </c>
      <c r="N14" s="53">
        <f>'User Exposure'!N14</f>
        <v>3.4246575342465754E-4</v>
      </c>
      <c r="O14" s="53" t="str">
        <f>'User Exposure'!O14</f>
        <v>Assumed 1 repair/year, taking 1 day, lasting 3 hr/day</v>
      </c>
      <c r="P14" s="53">
        <f>'User Exposure'!P14</f>
        <v>1.1415525114155251E-4</v>
      </c>
      <c r="Q14" s="53" t="str">
        <f>'User Exposure'!Q14</f>
        <v>Assumed 1 repair/year, taking 1 day, lasting 1 hr/day</v>
      </c>
      <c r="R14" s="2">
        <f t="shared" si="3"/>
        <v>2.8158295281582951E-5</v>
      </c>
      <c r="S14" s="2">
        <f t="shared" si="4"/>
        <v>1.6894977168949773E-4</v>
      </c>
      <c r="T14" s="2">
        <f t="shared" si="5"/>
        <v>5.6316590563165903E-5</v>
      </c>
      <c r="U14" s="2">
        <f t="shared" si="0"/>
        <v>6.4764079147640788E-6</v>
      </c>
      <c r="V14" s="2">
        <f t="shared" si="1"/>
        <v>3.8858447488584476E-5</v>
      </c>
      <c r="W14" s="2">
        <f t="shared" si="2"/>
        <v>1.2952815829528158E-5</v>
      </c>
      <c r="X14" s="2">
        <v>5.6316590563165908E-6</v>
      </c>
      <c r="Y14" s="2">
        <v>3.378995433789955E-5</v>
      </c>
      <c r="Z14" s="2">
        <v>1.1263318112633182E-5</v>
      </c>
      <c r="AA14" s="157" t="s">
        <v>229</v>
      </c>
      <c r="AB14" s="157" t="s">
        <v>229</v>
      </c>
      <c r="AC14" s="157" t="s">
        <v>229</v>
      </c>
    </row>
    <row r="15" spans="1:29" ht="51.95">
      <c r="A15" s="259"/>
      <c r="B15" s="259"/>
      <c r="C15" s="179" t="s">
        <v>146</v>
      </c>
      <c r="D15" s="183">
        <v>758916</v>
      </c>
      <c r="E15" s="183">
        <v>2010</v>
      </c>
      <c r="F15" s="183" t="s">
        <v>71</v>
      </c>
      <c r="G15" s="183" t="s">
        <v>78</v>
      </c>
      <c r="H15" s="58">
        <f>'ABS conc calculations'!K14</f>
        <v>0.45499999999999996</v>
      </c>
      <c r="I15" s="64">
        <f>'ABS conc calculations'!L14</f>
        <v>1.5433333333333332</v>
      </c>
      <c r="J15" s="65">
        <f>'ABS conc calculations'!M14</f>
        <v>0.99916666666666654</v>
      </c>
      <c r="K15" s="58" t="s">
        <v>144</v>
      </c>
      <c r="L15" s="53">
        <f>'User Exposure'!L15</f>
        <v>4.5662100456621002E-3</v>
      </c>
      <c r="M15" s="53" t="str">
        <f>'User Exposure'!M15</f>
        <v>Assumed 1 removal job in lifetime taking 5 days lasting 8 hrs/day</v>
      </c>
      <c r="N15" s="53">
        <f>'User Exposure'!N15</f>
        <v>2.7397260273972601E-2</v>
      </c>
      <c r="O15" s="53" t="str">
        <f>'User Exposure'!O15</f>
        <v>Assumed 3 removal jobs in lifetime taking 10 days lasting 8 hrs/day</v>
      </c>
      <c r="P15" s="53">
        <f>'User Exposure'!P15</f>
        <v>9.1324200913242004E-3</v>
      </c>
      <c r="Q15" s="53" t="str">
        <f>'User Exposure'!Q15</f>
        <v>Assumed 1 removal job in lifetime taking 10 days lasting 8 hrs/day</v>
      </c>
      <c r="R15" s="2">
        <f t="shared" si="3"/>
        <v>2.0776255707762553E-3</v>
      </c>
      <c r="S15" s="2">
        <f t="shared" si="4"/>
        <v>4.2283105022831044E-2</v>
      </c>
      <c r="T15" s="2">
        <f t="shared" si="5"/>
        <v>9.1248097412480952E-3</v>
      </c>
      <c r="U15" s="2">
        <f t="shared" si="0"/>
        <v>4.7785388127853873E-4</v>
      </c>
      <c r="V15" s="2">
        <f t="shared" si="1"/>
        <v>9.72511415525114E-3</v>
      </c>
      <c r="W15" s="2">
        <f t="shared" si="2"/>
        <v>2.0987062404870618E-3</v>
      </c>
      <c r="X15" s="2">
        <v>4.1552511415525109E-4</v>
      </c>
      <c r="Y15" s="2">
        <v>8.4566210045662095E-3</v>
      </c>
      <c r="Z15" s="2">
        <v>1.8249619482496192E-3</v>
      </c>
      <c r="AA15" s="157" t="s">
        <v>229</v>
      </c>
      <c r="AB15" s="157" t="s">
        <v>229</v>
      </c>
      <c r="AC15" s="157" t="s">
        <v>229</v>
      </c>
    </row>
    <row r="16" spans="1:29" ht="51.95">
      <c r="A16" s="259"/>
      <c r="B16" s="230" t="s">
        <v>92</v>
      </c>
      <c r="C16" s="12" t="s">
        <v>93</v>
      </c>
      <c r="D16" s="183">
        <v>3615573</v>
      </c>
      <c r="E16" s="183">
        <v>1979</v>
      </c>
      <c r="F16" s="183" t="s">
        <v>77</v>
      </c>
      <c r="G16" s="183" t="s">
        <v>78</v>
      </c>
      <c r="H16" s="59">
        <f>'ABS conc calculations'!K17</f>
        <v>1.9500000000000002</v>
      </c>
      <c r="I16" s="59">
        <f>'ABS conc calculations'!L17</f>
        <v>9.5500000000000007</v>
      </c>
      <c r="J16" s="59">
        <f>'ABS conc calculations'!M17</f>
        <v>5</v>
      </c>
      <c r="K16" s="58" t="s">
        <v>144</v>
      </c>
      <c r="L16" s="53">
        <f>'User Exposure'!L16</f>
        <v>5.7077625570776254E-5</v>
      </c>
      <c r="M16" s="53" t="str">
        <f>'User Exposure'!M16</f>
        <v>Assumed 1 repair/year, taking 1 day, lasting 30 min/day</v>
      </c>
      <c r="N16" s="53">
        <f>'User Exposure'!N16</f>
        <v>3.4246575342465754E-4</v>
      </c>
      <c r="O16" s="53" t="str">
        <f>'User Exposure'!O16</f>
        <v>Assumed 1 repair/year, taking 1 day, lasting 3 hr/day</v>
      </c>
      <c r="P16" s="53">
        <f>'User Exposure'!P16</f>
        <v>1.1415525114155251E-4</v>
      </c>
      <c r="Q16" s="53" t="str">
        <f>'User Exposure'!Q16</f>
        <v>Assumed 1 repair/year, taking 1 day, lasting 1 hr/day</v>
      </c>
      <c r="R16" s="2">
        <f t="shared" si="3"/>
        <v>1.1130136986301371E-4</v>
      </c>
      <c r="S16" s="2">
        <f t="shared" si="4"/>
        <v>3.2705479452054798E-3</v>
      </c>
      <c r="T16" s="2">
        <f t="shared" si="5"/>
        <v>5.7077625570776253E-4</v>
      </c>
      <c r="U16" s="2">
        <f t="shared" si="0"/>
        <v>2.5599315068493153E-5</v>
      </c>
      <c r="V16" s="2">
        <f t="shared" si="1"/>
        <v>7.5222602739726039E-4</v>
      </c>
      <c r="W16" s="2">
        <f t="shared" si="2"/>
        <v>1.3127853881278538E-4</v>
      </c>
      <c r="X16" s="2">
        <v>2.2260273972602743E-5</v>
      </c>
      <c r="Y16" s="2">
        <v>6.5410958904109601E-4</v>
      </c>
      <c r="Z16" s="2">
        <v>1.1415525114155251E-4</v>
      </c>
      <c r="AA16" s="157" t="s">
        <v>229</v>
      </c>
      <c r="AB16" s="157" t="s">
        <v>229</v>
      </c>
      <c r="AC16" s="157" t="s">
        <v>229</v>
      </c>
    </row>
    <row r="17" spans="1:29" ht="51.95">
      <c r="A17" s="259"/>
      <c r="B17" s="231"/>
      <c r="C17" s="1" t="s">
        <v>94</v>
      </c>
      <c r="D17" s="183">
        <v>3531298</v>
      </c>
      <c r="E17" s="183">
        <v>2004</v>
      </c>
      <c r="F17" s="183" t="s">
        <v>95</v>
      </c>
      <c r="G17" s="183" t="s">
        <v>78</v>
      </c>
      <c r="H17" s="60">
        <f>'ABS conc calculations'!K18</f>
        <v>3.0000000000000001E-3</v>
      </c>
      <c r="I17" s="56">
        <f>'ABS conc calculations'!L18</f>
        <v>8.0000000000000002E-3</v>
      </c>
      <c r="J17" s="60">
        <f>'ABS conc calculations'!M18</f>
        <v>3.0000000000000001E-3</v>
      </c>
      <c r="K17" s="58" t="s">
        <v>144</v>
      </c>
      <c r="L17" s="53">
        <f>'User Exposure'!L17</f>
        <v>5.7077625570776254E-5</v>
      </c>
      <c r="M17" s="53" t="str">
        <f>'User Exposure'!M17</f>
        <v>Assumed 1 repair/year, taking 1 day, lasting 30 min/day</v>
      </c>
      <c r="N17" s="53">
        <f>'User Exposure'!N17</f>
        <v>3.4246575342465754E-4</v>
      </c>
      <c r="O17" s="53" t="str">
        <f>'User Exposure'!O17</f>
        <v>Assumed 1 repair/year, taking 1 day, lasting 3 hr/day</v>
      </c>
      <c r="P17" s="53">
        <f>'User Exposure'!P17</f>
        <v>1.1415525114155251E-4</v>
      </c>
      <c r="Q17" s="53" t="str">
        <f>'User Exposure'!Q17</f>
        <v>Assumed 1 repair/year, taking 1 day, lasting 1 hr/day</v>
      </c>
      <c r="R17" s="2">
        <f t="shared" si="3"/>
        <v>1.7123287671232878E-7</v>
      </c>
      <c r="S17" s="2">
        <f t="shared" si="4"/>
        <v>2.7397260273972604E-6</v>
      </c>
      <c r="T17" s="2">
        <f t="shared" si="5"/>
        <v>3.4246575342465755E-7</v>
      </c>
      <c r="U17" s="2">
        <f t="shared" si="0"/>
        <v>3.9383561643835619E-8</v>
      </c>
      <c r="V17" s="2">
        <f t="shared" si="1"/>
        <v>6.301369863013699E-7</v>
      </c>
      <c r="W17" s="2">
        <f t="shared" si="2"/>
        <v>7.8767123287671238E-8</v>
      </c>
      <c r="X17" s="2">
        <v>3.4246575342465759E-8</v>
      </c>
      <c r="Y17" s="2">
        <v>5.4794520547945215E-7</v>
      </c>
      <c r="Z17" s="2">
        <v>6.8493150684931519E-8</v>
      </c>
      <c r="AA17" s="157" t="s">
        <v>229</v>
      </c>
      <c r="AB17" s="157" t="s">
        <v>229</v>
      </c>
      <c r="AC17" s="157" t="s">
        <v>229</v>
      </c>
    </row>
    <row r="18" spans="1:29" ht="51.95">
      <c r="A18" s="259"/>
      <c r="B18" s="231"/>
      <c r="C18" s="12" t="s">
        <v>96</v>
      </c>
      <c r="D18" s="183">
        <v>2604770</v>
      </c>
      <c r="E18" s="183">
        <v>2000</v>
      </c>
      <c r="F18" s="183" t="s">
        <v>77</v>
      </c>
      <c r="G18" s="183" t="s">
        <v>78</v>
      </c>
      <c r="H18" s="60">
        <f>'ABS conc calculations'!K19</f>
        <v>5.0000000000000001E-3</v>
      </c>
      <c r="I18" s="56">
        <f>'ABS conc calculations'!L19</f>
        <v>0.01</v>
      </c>
      <c r="J18" s="60">
        <f>'ABS conc calculations'!M19</f>
        <v>5.0000000000000001E-3</v>
      </c>
      <c r="K18" s="58" t="s">
        <v>144</v>
      </c>
      <c r="L18" s="53">
        <f>'User Exposure'!L18</f>
        <v>4.5662100456621002E-3</v>
      </c>
      <c r="M18" s="53" t="str">
        <f>'User Exposure'!M18</f>
        <v>Assumed 1 removal job in lifetime taking 5 days lasting 8 hrs/day</v>
      </c>
      <c r="N18" s="53">
        <f>'User Exposure'!N18</f>
        <v>2.7397260273972601E-2</v>
      </c>
      <c r="O18" s="53" t="str">
        <f>'User Exposure'!O18</f>
        <v>Assumed 3 removal jobs in lifetime taking 10 days lasting 8 hrs/day</v>
      </c>
      <c r="P18" s="53">
        <f>'User Exposure'!P18</f>
        <v>9.1324200913242004E-3</v>
      </c>
      <c r="Q18" s="53" t="str">
        <f>'User Exposure'!Q18</f>
        <v>Assumed 1 removal job in lifetime taking 10 days lasting 8 hrs/day</v>
      </c>
      <c r="R18" s="2">
        <f t="shared" si="3"/>
        <v>2.2831050228310503E-5</v>
      </c>
      <c r="S18" s="2">
        <f t="shared" si="4"/>
        <v>2.7397260273972601E-4</v>
      </c>
      <c r="T18" s="2">
        <f t="shared" si="5"/>
        <v>4.5662100456621006E-5</v>
      </c>
      <c r="U18" s="2">
        <f t="shared" si="0"/>
        <v>5.251141552511416E-6</v>
      </c>
      <c r="V18" s="2">
        <f t="shared" si="1"/>
        <v>6.3013698630136979E-5</v>
      </c>
      <c r="W18" s="2">
        <f t="shared" si="2"/>
        <v>1.0502283105022832E-5</v>
      </c>
      <c r="X18" s="2">
        <v>4.5662100456621006E-6</v>
      </c>
      <c r="Y18" s="2">
        <v>5.4794520547945207E-5</v>
      </c>
      <c r="Z18" s="2">
        <v>9.1324200913242012E-6</v>
      </c>
      <c r="AA18" s="157" t="s">
        <v>229</v>
      </c>
      <c r="AB18" s="157" t="s">
        <v>229</v>
      </c>
      <c r="AC18" s="157" t="s">
        <v>229</v>
      </c>
    </row>
    <row r="19" spans="1:29" ht="51.95">
      <c r="A19" s="259"/>
      <c r="B19" s="235"/>
      <c r="C19" s="12" t="s">
        <v>97</v>
      </c>
      <c r="D19" s="183">
        <v>2604770</v>
      </c>
      <c r="E19" s="183">
        <v>2000</v>
      </c>
      <c r="F19" s="183" t="s">
        <v>77</v>
      </c>
      <c r="G19" s="183" t="s">
        <v>78</v>
      </c>
      <c r="H19" s="60">
        <f>'ABS conc calculations'!K20</f>
        <v>5.0000000000000001E-3</v>
      </c>
      <c r="I19" s="56">
        <f>'ABS conc calculations'!L20</f>
        <v>0.01</v>
      </c>
      <c r="J19" s="56">
        <f>'ABS conc calculations'!M20</f>
        <v>5.0000000000000001E-3</v>
      </c>
      <c r="K19" s="58" t="s">
        <v>144</v>
      </c>
      <c r="L19" s="53">
        <f>'User Exposure'!L19</f>
        <v>4.5662100456621002E-3</v>
      </c>
      <c r="M19" s="53" t="str">
        <f>'User Exposure'!M19</f>
        <v>Assumed 1 removal job in lifetime taking 5 days lasting 8 hrs/day</v>
      </c>
      <c r="N19" s="53">
        <f>'User Exposure'!N19</f>
        <v>2.7397260273972601E-2</v>
      </c>
      <c r="O19" s="53" t="str">
        <f>'User Exposure'!O19</f>
        <v>Assumed 3 removal jobs in lifetime taking 10 days lasting 8 hrs/day</v>
      </c>
      <c r="P19" s="53">
        <f>'User Exposure'!P19</f>
        <v>9.1324200913242004E-3</v>
      </c>
      <c r="Q19" s="53" t="str">
        <f>'User Exposure'!Q19</f>
        <v>Assumed 1 removal job in lifetime taking 10 days lasting 8 hrs/day</v>
      </c>
      <c r="R19" s="2">
        <f t="shared" si="3"/>
        <v>2.2831050228310503E-5</v>
      </c>
      <c r="S19" s="2">
        <f t="shared" si="4"/>
        <v>2.7397260273972601E-4</v>
      </c>
      <c r="T19" s="2">
        <f t="shared" si="5"/>
        <v>4.5662100456621006E-5</v>
      </c>
      <c r="U19" s="2">
        <f t="shared" si="0"/>
        <v>5.251141552511416E-6</v>
      </c>
      <c r="V19" s="2">
        <f t="shared" si="1"/>
        <v>6.3013698630136979E-5</v>
      </c>
      <c r="W19" s="2">
        <f t="shared" si="2"/>
        <v>1.0502283105022832E-5</v>
      </c>
      <c r="X19" s="2">
        <v>4.5662100456621006E-6</v>
      </c>
      <c r="Y19" s="2">
        <v>5.4794520547945207E-5</v>
      </c>
      <c r="Z19" s="2">
        <v>9.1324200913242012E-6</v>
      </c>
      <c r="AA19" s="157" t="s">
        <v>229</v>
      </c>
      <c r="AB19" s="157" t="s">
        <v>229</v>
      </c>
      <c r="AC19" s="157" t="s">
        <v>229</v>
      </c>
    </row>
    <row r="20" spans="1:29" ht="129.94999999999999">
      <c r="A20" s="179" t="s">
        <v>98</v>
      </c>
      <c r="B20" s="12" t="s">
        <v>99</v>
      </c>
      <c r="C20" s="179" t="s">
        <v>100</v>
      </c>
      <c r="D20" s="27">
        <v>3079914</v>
      </c>
      <c r="E20" s="27">
        <v>2005</v>
      </c>
      <c r="F20" s="27" t="s">
        <v>101</v>
      </c>
      <c r="G20" s="27" t="s">
        <v>78</v>
      </c>
      <c r="H20" s="60">
        <f>'ABS conc calculations'!K23</f>
        <v>0.02</v>
      </c>
      <c r="I20" s="60">
        <f>'ABS conc calculations'!L23</f>
        <v>8.8399999999999992E-2</v>
      </c>
      <c r="J20" s="60">
        <f>'ABS conc calculations'!M23</f>
        <v>4.8580952380952384E-2</v>
      </c>
      <c r="K20" s="58" t="s">
        <v>140</v>
      </c>
      <c r="L20" s="53">
        <f>'User Exposure'!L20</f>
        <v>1.9148622772131385E-4</v>
      </c>
      <c r="M20" s="53" t="str">
        <f>'User Exposure'!M20</f>
        <v>Assumed BBQ mittens used more than other hobbies. People grill on average 1 hr/day, 1 day per week (52 days per year), using an ACM mitt for 2 years over their lifetime</v>
      </c>
      <c r="N20" s="53">
        <f>'User Exposure'!N20</f>
        <v>9.5743113860656927E-4</v>
      </c>
      <c r="O20" s="53" t="str">
        <f>'User Exposure'!O20</f>
        <v>Assumed BBQ mittens used more than other hobbies. People grill on average 1 hr/day, 1 day per week (52 days per year), using an ACM mitt for 10 years over their lifetime</v>
      </c>
      <c r="P20" s="53">
        <f>'User Exposure'!P20</f>
        <v>4.7871556930328464E-4</v>
      </c>
      <c r="Q20" s="53" t="str">
        <f>'User Exposure'!Q20</f>
        <v>Assumed BBQ mittens used more than other hobbies. People grill on average 1 hr/day, 1 day per week (52 days per year), using an ACM mitt for 5 years over their lifetime</v>
      </c>
      <c r="R20" s="2">
        <f t="shared" si="3"/>
        <v>3.8297245544262768E-6</v>
      </c>
      <c r="S20" s="2">
        <f t="shared" si="4"/>
        <v>8.4636912652820716E-5</v>
      </c>
      <c r="T20" s="2">
        <f t="shared" si="5"/>
        <v>2.3256458276343383E-5</v>
      </c>
      <c r="U20" s="2">
        <f t="shared" si="0"/>
        <v>8.8083664751804371E-7</v>
      </c>
      <c r="V20" s="2">
        <f t="shared" si="1"/>
        <v>1.9466489910148764E-5</v>
      </c>
      <c r="W20" s="2">
        <f t="shared" si="2"/>
        <v>5.3489854035589787E-6</v>
      </c>
      <c r="X20" s="2">
        <v>7.6594491088525543E-7</v>
      </c>
      <c r="Y20" s="2">
        <v>1.6927382530564142E-5</v>
      </c>
      <c r="Z20" s="2">
        <v>4.6512916552686769E-6</v>
      </c>
      <c r="AA20" s="157" t="s">
        <v>229</v>
      </c>
      <c r="AB20" s="157" t="s">
        <v>229</v>
      </c>
      <c r="AC20" s="157" t="s">
        <v>229</v>
      </c>
    </row>
    <row r="21" spans="1:29" ht="15.6">
      <c r="A21" s="81"/>
      <c r="B21" s="81"/>
      <c r="C21" s="81"/>
      <c r="D21" s="82"/>
      <c r="E21" s="82"/>
    </row>
    <row r="22" spans="1:29" ht="15.6">
      <c r="A22" s="79" t="s">
        <v>105</v>
      </c>
      <c r="B22" s="83"/>
      <c r="C22" s="83"/>
      <c r="D22" s="84"/>
      <c r="E22" s="84"/>
      <c r="F22" s="13"/>
    </row>
    <row r="23" spans="1:29" ht="15.6">
      <c r="A23" s="39"/>
      <c r="B23" s="39"/>
      <c r="C23" s="39"/>
      <c r="D23" s="84"/>
      <c r="E23" s="84"/>
      <c r="F23" s="13"/>
    </row>
    <row r="24" spans="1:29" ht="15.6">
      <c r="A24" s="39"/>
      <c r="B24" s="39"/>
      <c r="C24" s="39"/>
      <c r="D24" s="84"/>
      <c r="E24" s="84"/>
      <c r="F24" s="13"/>
    </row>
    <row r="25" spans="1:29" ht="15.6">
      <c r="A25" s="39" t="s">
        <v>106</v>
      </c>
      <c r="B25" s="39"/>
      <c r="C25" s="39"/>
      <c r="D25" s="84"/>
      <c r="E25" s="84"/>
      <c r="F25" s="13"/>
    </row>
    <row r="26" spans="1:29" ht="15.6">
      <c r="A26" s="39" t="s">
        <v>107</v>
      </c>
      <c r="B26" s="39"/>
      <c r="C26" s="39"/>
      <c r="D26" s="84"/>
      <c r="E26" s="84"/>
      <c r="F26" s="13"/>
    </row>
    <row r="27" spans="1:29" ht="15.6">
      <c r="A27" s="37" t="s">
        <v>108</v>
      </c>
      <c r="B27" s="39"/>
      <c r="C27" s="39"/>
      <c r="D27" s="84"/>
      <c r="E27" s="84"/>
      <c r="F27" s="13"/>
    </row>
    <row r="28" spans="1:29" ht="15.6">
      <c r="A28" s="39" t="s">
        <v>109</v>
      </c>
      <c r="B28" s="39"/>
      <c r="C28" s="39"/>
      <c r="D28" s="84"/>
      <c r="E28" s="84"/>
      <c r="F28" s="13"/>
    </row>
    <row r="29" spans="1:29" ht="15.6">
      <c r="A29" s="39"/>
      <c r="B29" s="39"/>
      <c r="C29" s="39"/>
      <c r="D29" s="84"/>
      <c r="E29" s="84"/>
      <c r="F29" s="13"/>
    </row>
    <row r="30" spans="1:29" ht="15.6">
      <c r="A30" s="39"/>
      <c r="B30" s="39"/>
      <c r="C30" s="39"/>
      <c r="D30" s="84"/>
      <c r="E30" s="84"/>
      <c r="F30" s="13"/>
    </row>
    <row r="31" spans="1:29">
      <c r="A31" s="40"/>
      <c r="B31" s="40"/>
      <c r="C31" s="40"/>
    </row>
    <row r="32" spans="1:29" s="14" customFormat="1">
      <c r="K32"/>
      <c r="L32" s="15"/>
      <c r="M32" s="15"/>
      <c r="N32" s="15"/>
      <c r="O32" s="15"/>
      <c r="P32" s="15"/>
      <c r="Q32" s="15"/>
    </row>
    <row r="33" spans="1:17" s="14" customFormat="1" ht="15.6">
      <c r="A33" s="49" t="s">
        <v>110</v>
      </c>
      <c r="B33" s="69"/>
      <c r="C33" s="80"/>
      <c r="K33"/>
      <c r="L33" s="15"/>
      <c r="M33" s="15"/>
      <c r="N33" s="15"/>
      <c r="O33" s="15"/>
      <c r="P33" s="15"/>
      <c r="Q33" s="15"/>
    </row>
    <row r="34" spans="1:17" s="14" customFormat="1">
      <c r="K34"/>
      <c r="L34" s="15"/>
      <c r="M34" s="15"/>
      <c r="N34" s="15"/>
      <c r="O34" s="15"/>
      <c r="P34" s="15"/>
      <c r="Q34" s="15"/>
    </row>
    <row r="35" spans="1:17" s="14" customFormat="1">
      <c r="K35"/>
      <c r="L35" s="15"/>
      <c r="M35" s="15"/>
      <c r="N35" s="15"/>
      <c r="O35" s="15"/>
      <c r="P35" s="15"/>
      <c r="Q35" s="15"/>
    </row>
    <row r="36" spans="1:17" s="14" customFormat="1">
      <c r="K36"/>
      <c r="L36" s="15"/>
      <c r="M36" s="15"/>
      <c r="N36" s="15"/>
      <c r="O36" s="15"/>
      <c r="P36" s="15"/>
      <c r="Q36" s="15"/>
    </row>
    <row r="37" spans="1:17" s="14" customFormat="1">
      <c r="K37"/>
      <c r="L37" s="15"/>
      <c r="M37" s="15"/>
      <c r="N37" s="15"/>
      <c r="O37" s="15"/>
      <c r="P37" s="15"/>
      <c r="Q37" s="15"/>
    </row>
    <row r="38" spans="1:17" s="14" customFormat="1">
      <c r="K38"/>
      <c r="L38" s="15"/>
      <c r="M38" s="15"/>
      <c r="N38" s="15"/>
      <c r="O38" s="15"/>
      <c r="P38" s="15"/>
      <c r="Q38" s="15"/>
    </row>
    <row r="39" spans="1:17" s="14" customFormat="1">
      <c r="K39"/>
      <c r="L39" s="15"/>
      <c r="M39" s="15"/>
      <c r="N39" s="15"/>
      <c r="O39" s="15"/>
      <c r="P39" s="15"/>
      <c r="Q39" s="15"/>
    </row>
    <row r="40" spans="1:17" s="14" customFormat="1">
      <c r="K40"/>
      <c r="L40" s="15"/>
      <c r="M40" s="15"/>
      <c r="N40" s="15"/>
      <c r="O40" s="15"/>
      <c r="P40" s="15"/>
      <c r="Q40" s="15"/>
    </row>
    <row r="41" spans="1:17" s="14" customFormat="1">
      <c r="K41"/>
      <c r="L41" s="15"/>
      <c r="M41" s="15"/>
      <c r="N41" s="15"/>
      <c r="O41" s="15"/>
      <c r="P41" s="15"/>
      <c r="Q41" s="15"/>
    </row>
    <row r="42" spans="1:17" s="14" customFormat="1">
      <c r="K42"/>
      <c r="L42" s="15"/>
      <c r="M42" s="15"/>
      <c r="N42" s="15"/>
      <c r="O42" s="15"/>
      <c r="P42" s="15"/>
      <c r="Q42" s="15"/>
    </row>
    <row r="43" spans="1:17" s="14" customFormat="1">
      <c r="K43"/>
      <c r="L43" s="15"/>
      <c r="M43" s="15"/>
      <c r="N43" s="15"/>
      <c r="O43" s="15"/>
      <c r="P43" s="15"/>
      <c r="Q43" s="15"/>
    </row>
    <row r="44" spans="1:17" s="14" customFormat="1">
      <c r="K44"/>
      <c r="L44" s="15"/>
      <c r="M44" s="15"/>
      <c r="N44" s="15"/>
      <c r="O44" s="15"/>
      <c r="P44" s="15"/>
      <c r="Q44" s="15"/>
    </row>
    <row r="45" spans="1:17" s="14" customFormat="1">
      <c r="K45"/>
      <c r="L45" s="15"/>
      <c r="M45" s="15"/>
      <c r="N45" s="15"/>
      <c r="O45" s="15"/>
      <c r="P45" s="15"/>
      <c r="Q45" s="15"/>
    </row>
    <row r="46" spans="1:17" s="14" customFormat="1">
      <c r="K46"/>
      <c r="L46" s="15"/>
      <c r="M46" s="15"/>
      <c r="N46" s="15"/>
      <c r="O46" s="15"/>
      <c r="P46" s="15"/>
      <c r="Q46" s="15"/>
    </row>
    <row r="47" spans="1:17" s="14" customFormat="1">
      <c r="K47"/>
      <c r="L47" s="15"/>
      <c r="M47" s="15"/>
      <c r="N47" s="15"/>
      <c r="O47" s="15"/>
      <c r="P47" s="15"/>
      <c r="Q47" s="15"/>
    </row>
    <row r="48" spans="1:17" s="14" customFormat="1">
      <c r="K48"/>
      <c r="L48" s="15"/>
      <c r="M48" s="15"/>
      <c r="N48" s="15"/>
      <c r="O48" s="15"/>
      <c r="P48" s="15"/>
      <c r="Q48" s="15"/>
    </row>
    <row r="49" spans="11:17" s="14" customFormat="1">
      <c r="K49"/>
      <c r="L49" s="15"/>
      <c r="M49" s="15"/>
      <c r="N49" s="15"/>
      <c r="O49" s="15"/>
      <c r="P49" s="15"/>
      <c r="Q49" s="15"/>
    </row>
    <row r="50" spans="11:17" s="14" customFormat="1">
      <c r="K50"/>
      <c r="L50" s="15"/>
      <c r="M50" s="15"/>
      <c r="N50" s="15"/>
      <c r="O50" s="15"/>
      <c r="P50" s="15"/>
      <c r="Q50" s="15"/>
    </row>
    <row r="51" spans="11:17" s="14" customFormat="1">
      <c r="K51"/>
      <c r="L51" s="15"/>
      <c r="M51" s="15"/>
      <c r="N51" s="15"/>
      <c r="O51" s="15"/>
      <c r="P51" s="15"/>
      <c r="Q51" s="15"/>
    </row>
    <row r="52" spans="11:17" s="14" customFormat="1">
      <c r="K52"/>
      <c r="L52" s="15"/>
      <c r="M52" s="15"/>
      <c r="N52" s="15"/>
      <c r="O52" s="15"/>
      <c r="P52" s="15"/>
      <c r="Q52" s="15"/>
    </row>
    <row r="53" spans="11:17" s="14" customFormat="1">
      <c r="K53"/>
      <c r="L53" s="15"/>
      <c r="M53" s="15"/>
      <c r="N53" s="15"/>
      <c r="O53" s="15"/>
      <c r="P53" s="15"/>
      <c r="Q53" s="15"/>
    </row>
    <row r="54" spans="11:17" s="14" customFormat="1">
      <c r="K54"/>
      <c r="L54" s="15"/>
      <c r="M54" s="15"/>
      <c r="N54" s="15"/>
      <c r="O54" s="15"/>
      <c r="P54" s="15"/>
      <c r="Q54" s="15"/>
    </row>
    <row r="55" spans="11:17" s="14" customFormat="1">
      <c r="K55"/>
      <c r="L55" s="15"/>
      <c r="M55" s="15"/>
      <c r="N55" s="15"/>
      <c r="O55" s="15"/>
      <c r="P55" s="15"/>
      <c r="Q55" s="15"/>
    </row>
    <row r="56" spans="11:17" s="14" customFormat="1">
      <c r="K56"/>
      <c r="L56" s="15"/>
      <c r="M56" s="15"/>
      <c r="N56" s="15"/>
      <c r="O56" s="15"/>
      <c r="P56" s="15"/>
      <c r="Q56" s="15"/>
    </row>
    <row r="57" spans="11:17" s="14" customFormat="1">
      <c r="K57"/>
      <c r="L57" s="15"/>
      <c r="M57" s="15"/>
      <c r="N57" s="15"/>
      <c r="O57" s="15"/>
      <c r="P57" s="15"/>
      <c r="Q57" s="15"/>
    </row>
    <row r="58" spans="11:17" s="14" customFormat="1">
      <c r="K58"/>
      <c r="L58" s="15"/>
      <c r="M58" s="15"/>
      <c r="N58" s="15"/>
      <c r="O58" s="15"/>
      <c r="P58" s="15"/>
      <c r="Q58" s="15"/>
    </row>
    <row r="59" spans="11:17" s="14" customFormat="1">
      <c r="K59"/>
      <c r="L59" s="15"/>
      <c r="M59" s="15"/>
      <c r="N59" s="15"/>
      <c r="O59" s="15"/>
      <c r="P59" s="15"/>
      <c r="Q59" s="15"/>
    </row>
    <row r="60" spans="11:17" s="14" customFormat="1">
      <c r="K60"/>
      <c r="L60" s="15"/>
      <c r="M60" s="15"/>
      <c r="N60" s="15"/>
      <c r="O60" s="15"/>
      <c r="P60" s="15"/>
      <c r="Q60" s="15"/>
    </row>
    <row r="61" spans="11:17" s="14" customFormat="1">
      <c r="K61"/>
      <c r="L61" s="15"/>
      <c r="M61" s="15"/>
      <c r="N61" s="15"/>
      <c r="O61" s="15"/>
      <c r="P61" s="15"/>
      <c r="Q61" s="15"/>
    </row>
    <row r="62" spans="11:17" s="14" customFormat="1">
      <c r="K62"/>
      <c r="L62" s="15"/>
      <c r="M62" s="15"/>
      <c r="N62" s="15"/>
      <c r="O62" s="15"/>
      <c r="P62" s="15"/>
      <c r="Q62" s="15"/>
    </row>
    <row r="63" spans="11:17" s="14" customFormat="1">
      <c r="K63"/>
      <c r="L63" s="15"/>
      <c r="M63" s="15"/>
      <c r="N63" s="15"/>
      <c r="O63" s="15"/>
      <c r="P63" s="15"/>
      <c r="Q63" s="15"/>
    </row>
    <row r="64" spans="11:17" s="14" customFormat="1">
      <c r="K64"/>
      <c r="L64" s="15"/>
      <c r="M64" s="15"/>
      <c r="N64" s="15"/>
      <c r="O64" s="15"/>
      <c r="P64" s="15"/>
      <c r="Q64" s="15"/>
    </row>
    <row r="65" spans="1:17" s="14" customFormat="1">
      <c r="A65" s="16" t="s">
        <v>111</v>
      </c>
      <c r="K65"/>
      <c r="L65" s="15"/>
      <c r="M65" s="15"/>
      <c r="N65" s="15"/>
      <c r="O65" s="15"/>
      <c r="P65" s="15"/>
      <c r="Q65" s="15"/>
    </row>
    <row r="66" spans="1:17" s="14" customFormat="1">
      <c r="K66"/>
      <c r="L66" s="15"/>
      <c r="M66" s="15"/>
      <c r="N66" s="15"/>
      <c r="O66" s="15"/>
      <c r="P66" s="15"/>
      <c r="Q66" s="15"/>
    </row>
    <row r="67" spans="1:17" s="14" customFormat="1">
      <c r="K67"/>
      <c r="L67" s="15"/>
      <c r="M67" s="15"/>
      <c r="N67" s="15"/>
      <c r="O67" s="15"/>
      <c r="P67" s="15"/>
      <c r="Q67" s="15"/>
    </row>
    <row r="68" spans="1:17" s="14" customFormat="1">
      <c r="K68"/>
      <c r="L68" s="15"/>
      <c r="M68" s="15"/>
      <c r="N68" s="15"/>
      <c r="O68" s="15"/>
      <c r="P68" s="15"/>
      <c r="Q68" s="15"/>
    </row>
    <row r="69" spans="1:17" s="14" customFormat="1">
      <c r="K69"/>
      <c r="L69" s="15"/>
      <c r="M69" s="15"/>
      <c r="N69" s="15"/>
      <c r="O69" s="15"/>
      <c r="P69" s="15"/>
      <c r="Q69" s="15"/>
    </row>
    <row r="70" spans="1:17" s="14" customFormat="1">
      <c r="K70"/>
      <c r="L70" s="15"/>
      <c r="M70" s="15"/>
      <c r="N70" s="15"/>
      <c r="O70" s="15"/>
      <c r="P70" s="15"/>
      <c r="Q70" s="15"/>
    </row>
    <row r="71" spans="1:17" s="14" customFormat="1">
      <c r="K71"/>
      <c r="L71" s="15"/>
      <c r="M71" s="15"/>
      <c r="N71" s="15"/>
      <c r="O71" s="15"/>
      <c r="P71" s="15"/>
      <c r="Q71" s="15"/>
    </row>
    <row r="72" spans="1:17" s="14" customFormat="1">
      <c r="K72"/>
      <c r="L72" s="15"/>
      <c r="M72" s="15"/>
      <c r="N72" s="15"/>
      <c r="O72" s="15"/>
      <c r="P72" s="15"/>
      <c r="Q72" s="15"/>
    </row>
    <row r="73" spans="1:17" s="14" customFormat="1">
      <c r="K73"/>
      <c r="L73" s="15"/>
      <c r="M73" s="15"/>
      <c r="N73" s="15"/>
      <c r="O73" s="15"/>
      <c r="P73" s="15"/>
      <c r="Q73" s="15"/>
    </row>
    <row r="74" spans="1:17" s="14" customFormat="1">
      <c r="K74"/>
      <c r="L74" s="15"/>
      <c r="M74" s="15"/>
      <c r="N74" s="15"/>
      <c r="O74" s="15"/>
      <c r="P74" s="15"/>
      <c r="Q74" s="15"/>
    </row>
    <row r="75" spans="1:17" s="14" customFormat="1">
      <c r="K75"/>
      <c r="L75" s="15"/>
      <c r="M75" s="15"/>
      <c r="N75" s="15"/>
      <c r="O75" s="15"/>
      <c r="P75" s="15"/>
      <c r="Q75" s="15"/>
    </row>
    <row r="76" spans="1:17" s="14" customFormat="1">
      <c r="K76"/>
      <c r="L76" s="15"/>
      <c r="M76" s="15"/>
      <c r="N76" s="15"/>
      <c r="O76" s="15"/>
      <c r="P76" s="15"/>
      <c r="Q76" s="15"/>
    </row>
    <row r="77" spans="1:17" s="14" customFormat="1">
      <c r="K77"/>
      <c r="L77" s="15"/>
      <c r="M77" s="15"/>
      <c r="N77" s="15"/>
      <c r="O77" s="15"/>
      <c r="P77" s="15"/>
      <c r="Q77" s="15"/>
    </row>
    <row r="78" spans="1:17" s="14" customFormat="1">
      <c r="K78"/>
      <c r="L78" s="15"/>
      <c r="M78" s="15"/>
      <c r="N78" s="15"/>
      <c r="O78" s="15"/>
      <c r="P78" s="15"/>
      <c r="Q78" s="15"/>
    </row>
    <row r="79" spans="1:17" s="14" customFormat="1">
      <c r="K79"/>
      <c r="L79" s="15"/>
      <c r="M79" s="15"/>
      <c r="N79" s="15"/>
      <c r="O79" s="15"/>
      <c r="P79" s="15"/>
      <c r="Q79" s="15"/>
    </row>
    <row r="80" spans="1:17" s="14" customFormat="1">
      <c r="K80"/>
      <c r="L80" s="15"/>
      <c r="M80" s="15"/>
      <c r="N80" s="15"/>
      <c r="O80" s="15"/>
      <c r="P80" s="15"/>
      <c r="Q80" s="15"/>
    </row>
    <row r="81" spans="11:17" s="14" customFormat="1">
      <c r="K81"/>
      <c r="L81" s="15"/>
      <c r="M81" s="15"/>
      <c r="N81" s="15"/>
      <c r="O81" s="15"/>
      <c r="P81" s="15"/>
      <c r="Q81" s="15"/>
    </row>
    <row r="82" spans="11:17" s="14" customFormat="1">
      <c r="K82"/>
      <c r="L82" s="15"/>
      <c r="M82" s="15"/>
      <c r="N82" s="15"/>
      <c r="O82" s="15"/>
      <c r="P82" s="15"/>
      <c r="Q82" s="15"/>
    </row>
    <row r="83" spans="11:17" s="14" customFormat="1">
      <c r="K83"/>
      <c r="L83" s="15"/>
      <c r="M83" s="15"/>
      <c r="N83" s="15"/>
      <c r="O83" s="15"/>
      <c r="P83" s="15"/>
      <c r="Q83" s="15"/>
    </row>
    <row r="84" spans="11:17" s="14" customFormat="1">
      <c r="K84"/>
      <c r="L84" s="15"/>
      <c r="M84" s="15"/>
      <c r="N84" s="15"/>
      <c r="O84" s="15"/>
      <c r="P84" s="15"/>
      <c r="Q84" s="15"/>
    </row>
    <row r="85" spans="11:17" s="14" customFormat="1">
      <c r="K85"/>
      <c r="L85" s="15"/>
      <c r="M85" s="15"/>
      <c r="N85" s="15"/>
      <c r="O85" s="15"/>
      <c r="P85" s="15"/>
      <c r="Q85" s="15"/>
    </row>
    <row r="86" spans="11:17" s="14" customFormat="1">
      <c r="K86"/>
      <c r="L86" s="15"/>
      <c r="M86" s="15"/>
      <c r="N86" s="15"/>
      <c r="O86" s="15"/>
      <c r="P86" s="15"/>
      <c r="Q86" s="15"/>
    </row>
    <row r="87" spans="11:17" s="14" customFormat="1">
      <c r="K87"/>
      <c r="L87" s="15"/>
      <c r="M87" s="15"/>
      <c r="N87" s="15"/>
      <c r="O87" s="15"/>
      <c r="P87" s="15"/>
      <c r="Q87" s="15"/>
    </row>
    <row r="88" spans="11:17" s="14" customFormat="1">
      <c r="K88"/>
      <c r="L88" s="15"/>
      <c r="M88" s="15"/>
      <c r="N88" s="15"/>
      <c r="O88" s="15"/>
      <c r="P88" s="15"/>
      <c r="Q88" s="15"/>
    </row>
    <row r="89" spans="11:17" s="14" customFormat="1">
      <c r="K89"/>
      <c r="L89" s="15"/>
      <c r="M89" s="15"/>
      <c r="N89" s="15"/>
      <c r="O89" s="15"/>
      <c r="P89" s="15"/>
      <c r="Q89" s="15"/>
    </row>
    <row r="90" spans="11:17" s="14" customFormat="1">
      <c r="K90"/>
      <c r="L90" s="15"/>
      <c r="M90" s="15"/>
      <c r="N90" s="15"/>
      <c r="O90" s="15"/>
      <c r="P90" s="15"/>
      <c r="Q90" s="15"/>
    </row>
    <row r="91" spans="11:17" s="14" customFormat="1">
      <c r="K91"/>
      <c r="L91" s="15"/>
      <c r="M91" s="15"/>
      <c r="N91" s="15"/>
      <c r="O91" s="15"/>
      <c r="P91" s="15"/>
      <c r="Q91" s="15"/>
    </row>
    <row r="92" spans="11:17" s="14" customFormat="1">
      <c r="K92"/>
      <c r="L92" s="15"/>
      <c r="M92" s="15"/>
      <c r="N92" s="15"/>
      <c r="O92" s="15"/>
      <c r="P92" s="15"/>
      <c r="Q92" s="15"/>
    </row>
    <row r="93" spans="11:17" s="14" customFormat="1">
      <c r="K93"/>
      <c r="L93" s="15"/>
      <c r="M93" s="15"/>
      <c r="N93" s="15"/>
      <c r="O93" s="15"/>
      <c r="P93" s="15"/>
      <c r="Q93" s="15"/>
    </row>
    <row r="94" spans="11:17" s="14" customFormat="1">
      <c r="K94"/>
      <c r="L94" s="15"/>
      <c r="M94" s="15"/>
      <c r="N94" s="15"/>
      <c r="O94" s="15"/>
      <c r="P94" s="15"/>
      <c r="Q94" s="15"/>
    </row>
    <row r="95" spans="11:17" s="14" customFormat="1">
      <c r="K95"/>
      <c r="L95" s="15"/>
      <c r="M95" s="15"/>
      <c r="N95" s="15"/>
      <c r="O95" s="15"/>
      <c r="P95" s="15"/>
      <c r="Q95" s="15"/>
    </row>
    <row r="96" spans="11:17" s="14" customFormat="1">
      <c r="K96"/>
      <c r="L96" s="15"/>
      <c r="M96" s="15"/>
      <c r="N96" s="15"/>
      <c r="O96" s="15"/>
      <c r="P96" s="15"/>
      <c r="Q96" s="15"/>
    </row>
    <row r="97" spans="11:17" s="14" customFormat="1">
      <c r="K97"/>
      <c r="L97" s="15"/>
      <c r="M97" s="15"/>
      <c r="N97" s="15"/>
      <c r="O97" s="15"/>
      <c r="P97" s="15"/>
      <c r="Q97" s="15"/>
    </row>
    <row r="98" spans="11:17" s="14" customFormat="1">
      <c r="K98"/>
      <c r="L98" s="15"/>
      <c r="M98" s="15"/>
      <c r="N98" s="15"/>
      <c r="O98" s="15"/>
      <c r="P98" s="15"/>
      <c r="Q98" s="15"/>
    </row>
    <row r="99" spans="11:17" s="14" customFormat="1">
      <c r="K99"/>
      <c r="L99" s="15"/>
      <c r="M99" s="15"/>
      <c r="N99" s="15"/>
      <c r="O99" s="15"/>
      <c r="P99" s="15"/>
      <c r="Q99" s="15"/>
    </row>
    <row r="100" spans="11:17" s="14" customFormat="1">
      <c r="K100"/>
      <c r="L100" s="15"/>
      <c r="M100" s="15"/>
      <c r="N100" s="15"/>
      <c r="O100" s="15"/>
      <c r="P100" s="15"/>
      <c r="Q100" s="15"/>
    </row>
    <row r="101" spans="11:17" s="14" customFormat="1">
      <c r="K101"/>
      <c r="L101" s="15"/>
      <c r="M101" s="15"/>
      <c r="N101" s="15"/>
      <c r="O101" s="15"/>
      <c r="P101" s="15"/>
      <c r="Q101" s="15"/>
    </row>
    <row r="102" spans="11:17" s="14" customFormat="1">
      <c r="K102"/>
      <c r="L102" s="15"/>
      <c r="M102" s="15"/>
      <c r="N102" s="15"/>
      <c r="O102" s="15"/>
      <c r="P102" s="15"/>
      <c r="Q102" s="15"/>
    </row>
    <row r="103" spans="11:17" s="14" customFormat="1">
      <c r="K103"/>
      <c r="L103" s="15"/>
      <c r="M103" s="15"/>
      <c r="N103" s="15"/>
      <c r="O103" s="15"/>
      <c r="P103" s="15"/>
      <c r="Q103" s="15"/>
    </row>
    <row r="104" spans="11:17" s="14" customFormat="1">
      <c r="K104"/>
      <c r="L104" s="15"/>
      <c r="M104" s="15"/>
      <c r="N104" s="15"/>
      <c r="O104" s="15"/>
      <c r="P104" s="15"/>
      <c r="Q104" s="15"/>
    </row>
    <row r="105" spans="11:17" s="14" customFormat="1">
      <c r="K105"/>
      <c r="L105" s="15"/>
      <c r="M105" s="15"/>
      <c r="N105" s="15"/>
      <c r="O105" s="15"/>
      <c r="P105" s="15"/>
      <c r="Q105" s="15"/>
    </row>
    <row r="106" spans="11:17" s="14" customFormat="1">
      <c r="K106"/>
      <c r="L106" s="15"/>
      <c r="M106" s="15"/>
      <c r="N106" s="15"/>
      <c r="O106" s="15"/>
      <c r="P106" s="15"/>
      <c r="Q106" s="15"/>
    </row>
    <row r="107" spans="11:17" s="14" customFormat="1">
      <c r="K107"/>
      <c r="L107" s="15"/>
      <c r="M107" s="15"/>
      <c r="N107" s="15"/>
      <c r="O107" s="15"/>
      <c r="P107" s="15"/>
      <c r="Q107" s="15"/>
    </row>
    <row r="108" spans="11:17" s="14" customFormat="1">
      <c r="K108"/>
      <c r="L108" s="15"/>
      <c r="M108" s="15"/>
      <c r="N108" s="15"/>
      <c r="O108" s="15"/>
      <c r="P108" s="15"/>
      <c r="Q108" s="15"/>
    </row>
    <row r="109" spans="11:17" s="14" customFormat="1">
      <c r="K109"/>
      <c r="L109" s="15"/>
      <c r="M109" s="15"/>
      <c r="N109" s="15"/>
      <c r="O109" s="15"/>
      <c r="P109" s="15"/>
      <c r="Q109" s="15"/>
    </row>
    <row r="110" spans="11:17" s="14" customFormat="1">
      <c r="K110"/>
      <c r="L110" s="15"/>
      <c r="M110" s="15"/>
      <c r="N110" s="15"/>
      <c r="O110" s="15"/>
      <c r="P110" s="15"/>
      <c r="Q110" s="15"/>
    </row>
    <row r="111" spans="11:17" s="14" customFormat="1">
      <c r="K111"/>
      <c r="L111" s="15"/>
      <c r="M111" s="15"/>
      <c r="N111" s="15"/>
      <c r="O111" s="15"/>
      <c r="P111" s="15"/>
      <c r="Q111" s="15"/>
    </row>
    <row r="112" spans="11:17" s="14" customFormat="1">
      <c r="K112"/>
      <c r="L112" s="15"/>
      <c r="M112" s="15"/>
      <c r="N112" s="15"/>
      <c r="O112" s="15"/>
      <c r="P112" s="15"/>
      <c r="Q112" s="15"/>
    </row>
    <row r="113" spans="1:20" s="14" customFormat="1">
      <c r="K113"/>
      <c r="L113" s="15"/>
      <c r="M113" s="15"/>
      <c r="N113" s="15"/>
      <c r="O113" s="15"/>
      <c r="P113" s="15"/>
      <c r="Q113" s="15"/>
    </row>
    <row r="114" spans="1:20" s="14" customFormat="1">
      <c r="K114"/>
      <c r="L114" s="15"/>
      <c r="M114" s="15"/>
      <c r="N114" s="15"/>
      <c r="O114" s="15"/>
      <c r="P114" s="15"/>
      <c r="Q114" s="15"/>
    </row>
    <row r="115" spans="1:20" s="14" customFormat="1">
      <c r="K115"/>
      <c r="L115" s="15"/>
      <c r="M115" s="15"/>
      <c r="N115" s="15"/>
      <c r="O115" s="15"/>
      <c r="P115" s="15"/>
      <c r="Q115" s="15"/>
    </row>
    <row r="116" spans="1:20" s="14" customFormat="1">
      <c r="A116" s="16" t="s">
        <v>112</v>
      </c>
      <c r="K116"/>
      <c r="L116" s="15"/>
      <c r="M116" s="15"/>
      <c r="N116" s="15"/>
      <c r="O116" s="15"/>
      <c r="P116" s="15"/>
      <c r="Q116" s="15"/>
    </row>
    <row r="117" spans="1:20" s="14" customFormat="1">
      <c r="A117" s="14" t="s">
        <v>147</v>
      </c>
      <c r="K117"/>
      <c r="L117" s="15"/>
      <c r="M117" s="15"/>
      <c r="N117" s="15"/>
      <c r="O117" s="15"/>
      <c r="P117" s="15"/>
      <c r="Q117" s="15"/>
    </row>
    <row r="118" spans="1:20" s="14" customFormat="1">
      <c r="K118"/>
      <c r="L118" s="15"/>
      <c r="M118" s="15"/>
      <c r="N118" s="15"/>
      <c r="O118" s="15"/>
      <c r="P118" s="15"/>
      <c r="Q118" s="15"/>
    </row>
    <row r="119" spans="1:20" s="14" customFormat="1">
      <c r="K119"/>
      <c r="L119" s="181"/>
      <c r="M119" s="181"/>
      <c r="N119" s="181"/>
      <c r="O119" s="181"/>
      <c r="P119" s="181"/>
      <c r="Q119" s="181"/>
      <c r="R119" s="42"/>
      <c r="S119" s="42"/>
      <c r="T119" s="42"/>
    </row>
    <row r="120" spans="1:20" s="14" customFormat="1">
      <c r="K120"/>
      <c r="L120" s="15"/>
      <c r="M120" s="15"/>
      <c r="N120" s="15"/>
      <c r="O120" s="15"/>
      <c r="P120" s="15"/>
      <c r="Q120" s="15"/>
    </row>
    <row r="121" spans="1:20" s="14" customFormat="1">
      <c r="K121"/>
      <c r="L121" s="15"/>
      <c r="M121" s="15"/>
      <c r="N121" s="15"/>
      <c r="O121" s="15"/>
      <c r="P121" s="15"/>
      <c r="Q121" s="15"/>
    </row>
    <row r="122" spans="1:20" s="14" customFormat="1">
      <c r="K122"/>
      <c r="L122" s="15"/>
      <c r="M122" s="15"/>
      <c r="N122" s="15"/>
      <c r="O122" s="15"/>
      <c r="P122" s="15"/>
      <c r="Q122" s="15"/>
    </row>
    <row r="123" spans="1:20" s="14" customFormat="1">
      <c r="K123"/>
      <c r="L123" s="15"/>
      <c r="M123" s="15"/>
      <c r="N123" s="15"/>
      <c r="O123" s="15"/>
      <c r="P123" s="15"/>
      <c r="Q123" s="15"/>
    </row>
    <row r="124" spans="1:20" s="14" customFormat="1">
      <c r="K124"/>
      <c r="L124" s="15"/>
      <c r="M124" s="15"/>
      <c r="N124" s="15"/>
      <c r="O124" s="15"/>
      <c r="P124" s="15"/>
      <c r="Q124" s="15"/>
    </row>
    <row r="125" spans="1:20" s="14" customFormat="1">
      <c r="K125"/>
      <c r="L125" s="15"/>
      <c r="M125" s="15"/>
      <c r="N125" s="15"/>
      <c r="O125" s="15"/>
      <c r="P125" s="15"/>
      <c r="Q125" s="15"/>
    </row>
    <row r="126" spans="1:20" s="14" customFormat="1">
      <c r="K126"/>
      <c r="L126" s="15"/>
      <c r="M126" s="15"/>
      <c r="N126" s="15"/>
      <c r="O126" s="15"/>
      <c r="P126" s="15"/>
      <c r="Q126" s="15"/>
    </row>
    <row r="127" spans="1:20" s="14" customFormat="1">
      <c r="K127"/>
      <c r="L127" s="15"/>
      <c r="M127" s="15"/>
      <c r="N127" s="15"/>
      <c r="O127" s="15"/>
      <c r="P127" s="15"/>
      <c r="Q127" s="15"/>
    </row>
    <row r="128" spans="1:20" s="14" customFormat="1">
      <c r="K128"/>
      <c r="L128" s="15"/>
      <c r="M128" s="15"/>
      <c r="N128" s="15"/>
      <c r="O128" s="15"/>
      <c r="P128" s="15"/>
      <c r="Q128" s="15"/>
    </row>
    <row r="129" spans="11:17" s="14" customFormat="1">
      <c r="K129"/>
      <c r="L129" s="15"/>
      <c r="M129" s="15"/>
      <c r="N129" s="15"/>
      <c r="O129" s="15"/>
      <c r="P129" s="15"/>
      <c r="Q129" s="15"/>
    </row>
    <row r="130" spans="11:17" s="14" customFormat="1">
      <c r="K130"/>
      <c r="L130" s="15"/>
      <c r="M130" s="15"/>
      <c r="N130" s="15"/>
      <c r="O130" s="15"/>
      <c r="P130" s="15"/>
      <c r="Q130" s="15"/>
    </row>
    <row r="131" spans="11:17" s="14" customFormat="1">
      <c r="K131"/>
      <c r="L131" s="15"/>
      <c r="M131" s="15"/>
      <c r="N131" s="15"/>
      <c r="O131" s="15"/>
      <c r="P131" s="15"/>
      <c r="Q131" s="15"/>
    </row>
    <row r="132" spans="11:17" s="14" customFormat="1">
      <c r="K132"/>
      <c r="L132" s="15"/>
      <c r="M132" s="15"/>
      <c r="N132" s="15"/>
      <c r="O132" s="15"/>
      <c r="P132" s="15"/>
      <c r="Q132" s="15"/>
    </row>
    <row r="133" spans="11:17" s="14" customFormat="1">
      <c r="K133"/>
      <c r="L133" s="15"/>
      <c r="M133" s="15"/>
      <c r="N133" s="15"/>
      <c r="O133" s="15"/>
      <c r="P133" s="15"/>
      <c r="Q133" s="15"/>
    </row>
    <row r="134" spans="11:17" s="14" customFormat="1">
      <c r="K134"/>
      <c r="L134" s="15"/>
      <c r="M134" s="15"/>
      <c r="N134" s="15"/>
      <c r="O134" s="15"/>
      <c r="P134" s="15"/>
      <c r="Q134" s="15"/>
    </row>
    <row r="135" spans="11:17" s="14" customFormat="1">
      <c r="K135"/>
      <c r="L135" s="15"/>
      <c r="M135" s="15"/>
      <c r="N135" s="15"/>
      <c r="O135" s="15"/>
      <c r="P135" s="15"/>
      <c r="Q135" s="15"/>
    </row>
    <row r="136" spans="11:17" s="14" customFormat="1">
      <c r="K136"/>
      <c r="L136" s="15"/>
      <c r="M136" s="15"/>
      <c r="N136" s="15"/>
      <c r="O136" s="15"/>
      <c r="P136" s="15"/>
      <c r="Q136" s="15"/>
    </row>
    <row r="137" spans="11:17" s="14" customFormat="1">
      <c r="K137"/>
      <c r="L137" s="15"/>
      <c r="M137" s="15"/>
      <c r="N137" s="15"/>
      <c r="O137" s="15"/>
      <c r="P137" s="15"/>
      <c r="Q137" s="15"/>
    </row>
    <row r="138" spans="11:17" s="14" customFormat="1">
      <c r="K138"/>
      <c r="L138" s="15"/>
      <c r="M138" s="15"/>
      <c r="N138" s="15"/>
      <c r="O138" s="15"/>
      <c r="P138" s="15"/>
      <c r="Q138" s="15"/>
    </row>
    <row r="139" spans="11:17" s="14" customFormat="1">
      <c r="K139"/>
      <c r="L139" s="15"/>
      <c r="M139" s="15"/>
      <c r="N139" s="15"/>
      <c r="O139" s="15"/>
      <c r="P139" s="15"/>
      <c r="Q139" s="15"/>
    </row>
    <row r="140" spans="11:17" s="14" customFormat="1">
      <c r="K140"/>
      <c r="L140" s="15"/>
      <c r="M140" s="15"/>
      <c r="N140" s="15"/>
      <c r="O140" s="15"/>
      <c r="P140" s="15"/>
      <c r="Q140" s="15"/>
    </row>
    <row r="141" spans="11:17" s="14" customFormat="1">
      <c r="K141"/>
      <c r="L141" s="15"/>
      <c r="M141" s="15"/>
      <c r="N141" s="15"/>
      <c r="O141" s="15"/>
      <c r="P141" s="15"/>
      <c r="Q141" s="15"/>
    </row>
    <row r="142" spans="11:17" s="14" customFormat="1">
      <c r="K142"/>
      <c r="L142" s="15"/>
      <c r="M142" s="15"/>
      <c r="N142" s="15"/>
      <c r="O142" s="15"/>
      <c r="P142" s="15"/>
      <c r="Q142" s="15"/>
    </row>
    <row r="143" spans="11:17" s="14" customFormat="1">
      <c r="K143"/>
      <c r="L143" s="15"/>
      <c r="M143" s="15"/>
      <c r="N143" s="15"/>
      <c r="O143" s="15"/>
      <c r="P143" s="15"/>
      <c r="Q143" s="15"/>
    </row>
    <row r="144" spans="11:17" s="14" customFormat="1">
      <c r="K144"/>
      <c r="L144" s="15"/>
      <c r="M144" s="15"/>
      <c r="N144" s="15"/>
      <c r="O144" s="15"/>
      <c r="P144" s="15"/>
      <c r="Q144" s="15"/>
    </row>
    <row r="145" spans="11:17" s="14" customFormat="1">
      <c r="K145"/>
      <c r="L145" s="15"/>
      <c r="M145" s="15"/>
      <c r="N145" s="15"/>
      <c r="O145" s="15"/>
      <c r="P145" s="15"/>
      <c r="Q145" s="15"/>
    </row>
    <row r="146" spans="11:17" s="14" customFormat="1">
      <c r="K146"/>
      <c r="L146" s="15"/>
      <c r="M146" s="15"/>
      <c r="N146" s="15"/>
      <c r="O146" s="15"/>
      <c r="P146" s="15"/>
      <c r="Q146" s="15"/>
    </row>
    <row r="147" spans="11:17" s="14" customFormat="1">
      <c r="K147"/>
      <c r="L147" s="15"/>
      <c r="M147" s="15"/>
      <c r="N147" s="15"/>
      <c r="O147" s="15"/>
      <c r="P147" s="15"/>
      <c r="Q147" s="15"/>
    </row>
    <row r="148" spans="11:17" s="14" customFormat="1">
      <c r="K148"/>
      <c r="L148" s="15"/>
      <c r="M148" s="15"/>
      <c r="N148" s="15"/>
      <c r="O148" s="15"/>
      <c r="P148" s="15"/>
      <c r="Q148" s="15"/>
    </row>
    <row r="149" spans="11:17" s="14" customFormat="1">
      <c r="K149"/>
      <c r="L149" s="15"/>
      <c r="M149" s="15"/>
      <c r="N149" s="15"/>
      <c r="O149" s="15"/>
      <c r="P149" s="15"/>
      <c r="Q149" s="15"/>
    </row>
    <row r="150" spans="11:17" s="14" customFormat="1">
      <c r="K150"/>
      <c r="L150" s="15"/>
      <c r="M150" s="15"/>
      <c r="N150" s="15"/>
      <c r="O150" s="15"/>
      <c r="P150" s="15"/>
      <c r="Q150" s="15"/>
    </row>
    <row r="151" spans="11:17" s="14" customFormat="1">
      <c r="K151"/>
      <c r="L151" s="15"/>
      <c r="M151" s="15"/>
      <c r="N151" s="15"/>
      <c r="O151" s="15"/>
      <c r="P151" s="15"/>
      <c r="Q151" s="15"/>
    </row>
    <row r="152" spans="11:17" s="14" customFormat="1">
      <c r="K152"/>
      <c r="L152" s="15"/>
      <c r="M152" s="15"/>
      <c r="N152" s="15"/>
      <c r="O152" s="15"/>
      <c r="P152" s="15"/>
      <c r="Q152" s="15"/>
    </row>
    <row r="153" spans="11:17" s="14" customFormat="1">
      <c r="K153"/>
      <c r="L153" s="15"/>
      <c r="M153" s="15"/>
      <c r="N153" s="15"/>
      <c r="O153" s="15"/>
      <c r="P153" s="15"/>
      <c r="Q153" s="15"/>
    </row>
    <row r="154" spans="11:17" s="14" customFormat="1">
      <c r="K154"/>
      <c r="L154" s="15"/>
      <c r="M154" s="15"/>
      <c r="N154" s="15"/>
      <c r="O154" s="15"/>
      <c r="P154" s="15"/>
      <c r="Q154" s="15"/>
    </row>
    <row r="155" spans="11:17" s="14" customFormat="1">
      <c r="K155"/>
      <c r="L155" s="15"/>
      <c r="M155" s="15"/>
      <c r="N155" s="15"/>
      <c r="O155" s="15"/>
      <c r="P155" s="15"/>
      <c r="Q155" s="15"/>
    </row>
    <row r="156" spans="11:17" s="14" customFormat="1">
      <c r="K156"/>
      <c r="L156" s="15"/>
      <c r="M156" s="15"/>
      <c r="N156" s="15"/>
      <c r="O156" s="15"/>
      <c r="P156" s="15"/>
      <c r="Q156" s="15"/>
    </row>
    <row r="157" spans="11:17" s="14" customFormat="1">
      <c r="K157"/>
      <c r="L157" s="15"/>
      <c r="M157" s="15"/>
      <c r="N157" s="15"/>
      <c r="O157" s="15"/>
      <c r="P157" s="15"/>
      <c r="Q157" s="15"/>
    </row>
    <row r="158" spans="11:17" s="14" customFormat="1">
      <c r="K158"/>
      <c r="L158" s="15"/>
      <c r="M158" s="15"/>
      <c r="N158" s="15"/>
      <c r="O158" s="15"/>
      <c r="P158" s="15"/>
      <c r="Q158" s="15"/>
    </row>
    <row r="159" spans="11:17" s="14" customFormat="1">
      <c r="K159"/>
      <c r="L159" s="15"/>
      <c r="M159" s="15"/>
      <c r="N159" s="15"/>
      <c r="O159" s="15"/>
      <c r="P159" s="15"/>
      <c r="Q159" s="15"/>
    </row>
    <row r="160" spans="11:17" s="14" customFormat="1">
      <c r="K160"/>
      <c r="L160" s="15"/>
      <c r="M160" s="15"/>
      <c r="N160" s="15"/>
      <c r="O160" s="15"/>
      <c r="P160" s="15"/>
      <c r="Q160" s="15"/>
    </row>
    <row r="161" spans="1:17" s="14" customFormat="1">
      <c r="A161" s="16" t="s">
        <v>116</v>
      </c>
      <c r="K161"/>
      <c r="L161" s="15"/>
      <c r="M161" s="15"/>
      <c r="N161" s="15"/>
      <c r="O161" s="15"/>
      <c r="P161" s="15"/>
      <c r="Q161" s="15"/>
    </row>
    <row r="162" spans="1:17" s="14" customFormat="1">
      <c r="K162"/>
      <c r="L162" s="15"/>
      <c r="M162" s="15"/>
      <c r="N162" s="15"/>
      <c r="O162" s="15"/>
      <c r="P162" s="15"/>
      <c r="Q162" s="15"/>
    </row>
    <row r="163" spans="1:17" s="14" customFormat="1">
      <c r="K163"/>
      <c r="L163" s="15"/>
      <c r="M163" s="15"/>
      <c r="N163" s="15"/>
      <c r="O163" s="15"/>
      <c r="P163" s="15"/>
      <c r="Q163" s="15"/>
    </row>
    <row r="164" spans="1:17" s="14" customFormat="1">
      <c r="K164"/>
      <c r="L164" s="15"/>
      <c r="M164" s="15"/>
      <c r="N164" s="15"/>
      <c r="O164" s="15"/>
      <c r="P164" s="15"/>
      <c r="Q164" s="15"/>
    </row>
    <row r="165" spans="1:17" s="14" customFormat="1">
      <c r="K165"/>
      <c r="L165" s="15"/>
      <c r="M165" s="15"/>
      <c r="N165" s="15"/>
      <c r="O165" s="15"/>
      <c r="P165" s="15"/>
      <c r="Q165" s="15"/>
    </row>
    <row r="166" spans="1:17" s="14" customFormat="1">
      <c r="K166"/>
      <c r="L166" s="15"/>
      <c r="M166" s="15"/>
      <c r="N166" s="15"/>
      <c r="O166" s="15"/>
      <c r="P166" s="15"/>
      <c r="Q166" s="15"/>
    </row>
    <row r="167" spans="1:17" s="14" customFormat="1">
      <c r="K167"/>
      <c r="L167" s="15"/>
      <c r="M167" s="15"/>
      <c r="N167" s="15"/>
      <c r="O167" s="15"/>
      <c r="P167" s="15"/>
      <c r="Q167" s="15"/>
    </row>
    <row r="168" spans="1:17" s="14" customFormat="1">
      <c r="K168"/>
      <c r="L168" s="15"/>
      <c r="M168" s="15"/>
      <c r="N168" s="15"/>
      <c r="O168" s="15"/>
      <c r="P168" s="15"/>
      <c r="Q168" s="15"/>
    </row>
    <row r="169" spans="1:17" s="14" customFormat="1">
      <c r="K169"/>
      <c r="L169" s="15"/>
      <c r="M169" s="15"/>
      <c r="N169" s="15"/>
      <c r="O169" s="15"/>
      <c r="P169" s="15"/>
      <c r="Q169" s="15"/>
    </row>
    <row r="170" spans="1:17" s="14" customFormat="1">
      <c r="K170"/>
      <c r="L170" s="15"/>
      <c r="M170" s="15"/>
      <c r="N170" s="15"/>
      <c r="O170" s="15"/>
      <c r="P170" s="15"/>
      <c r="Q170" s="15"/>
    </row>
    <row r="171" spans="1:17" s="14" customFormat="1">
      <c r="K171"/>
      <c r="L171" s="15"/>
      <c r="M171" s="15"/>
      <c r="N171" s="15"/>
      <c r="O171" s="15"/>
      <c r="P171" s="15"/>
      <c r="Q171" s="15"/>
    </row>
    <row r="172" spans="1:17" s="14" customFormat="1">
      <c r="K172"/>
      <c r="L172" s="15"/>
      <c r="M172" s="15"/>
      <c r="N172" s="15"/>
      <c r="O172" s="15"/>
      <c r="P172" s="15"/>
      <c r="Q172" s="15"/>
    </row>
    <row r="173" spans="1:17" s="14" customFormat="1">
      <c r="K173"/>
      <c r="L173" s="15"/>
      <c r="M173" s="15"/>
      <c r="N173" s="15"/>
      <c r="O173" s="15"/>
      <c r="P173" s="15"/>
      <c r="Q173" s="15"/>
    </row>
    <row r="174" spans="1:17" s="14" customFormat="1">
      <c r="K174"/>
      <c r="L174" s="15"/>
      <c r="M174" s="15"/>
      <c r="N174" s="15"/>
      <c r="O174" s="15"/>
      <c r="P174" s="15"/>
      <c r="Q174" s="15"/>
    </row>
    <row r="175" spans="1:17" s="14" customFormat="1">
      <c r="K175"/>
      <c r="L175" s="15"/>
      <c r="M175" s="15"/>
      <c r="N175" s="15"/>
      <c r="O175" s="15"/>
      <c r="P175" s="15"/>
      <c r="Q175" s="15"/>
    </row>
    <row r="176" spans="1:17" s="14" customFormat="1">
      <c r="K176"/>
      <c r="L176" s="15"/>
      <c r="M176" s="15"/>
      <c r="N176" s="15"/>
      <c r="O176" s="15"/>
      <c r="P176" s="15"/>
      <c r="Q176" s="15"/>
    </row>
    <row r="177" spans="11:17" s="14" customFormat="1">
      <c r="K177"/>
      <c r="L177" s="15"/>
      <c r="M177" s="15"/>
      <c r="N177" s="15"/>
      <c r="O177" s="15"/>
      <c r="P177" s="15"/>
      <c r="Q177" s="15"/>
    </row>
  </sheetData>
  <autoFilter ref="A6:W20" xr:uid="{E044A5A0-44EA-436F-8117-8F4DCF996C56}"/>
  <mergeCells count="22">
    <mergeCell ref="R2:T5"/>
    <mergeCell ref="A2:A6"/>
    <mergeCell ref="B2:B6"/>
    <mergeCell ref="C2:C6"/>
    <mergeCell ref="D2:K5"/>
    <mergeCell ref="L2:Q5"/>
    <mergeCell ref="X1:Z1"/>
    <mergeCell ref="AA2:AC5"/>
    <mergeCell ref="A7:A19"/>
    <mergeCell ref="B7:B15"/>
    <mergeCell ref="B16:B19"/>
    <mergeCell ref="U1:W1"/>
    <mergeCell ref="X2:Z2"/>
    <mergeCell ref="X3:Z3"/>
    <mergeCell ref="X4:Y4"/>
    <mergeCell ref="X5:Y5"/>
    <mergeCell ref="U2:W2"/>
    <mergeCell ref="U3:W3"/>
    <mergeCell ref="U4:V4"/>
    <mergeCell ref="U5:V5"/>
    <mergeCell ref="D1:K1"/>
    <mergeCell ref="L1:Q1"/>
  </mergeCells>
  <conditionalFormatting sqref="U7:W11 U13:W20">
    <cfRule type="cellIs" dxfId="5" priority="6" operator="lessThan">
      <formula>0.000001</formula>
    </cfRule>
    <cfRule type="cellIs" dxfId="4" priority="7" operator="greaterThan">
      <formula>0.000001</formula>
    </cfRule>
  </conditionalFormatting>
  <conditionalFormatting sqref="U7:W11 U13:W20">
    <cfRule type="cellIs" dxfId="3" priority="5" operator="greaterThan">
      <formula>0.000001</formula>
    </cfRule>
  </conditionalFormatting>
  <conditionalFormatting sqref="X7:Z11 X13:Z20">
    <cfRule type="cellIs" dxfId="2" priority="2" operator="lessThan">
      <formula>0.000001</formula>
    </cfRule>
    <cfRule type="cellIs" dxfId="1" priority="3" operator="greaterThan">
      <formula>0.000001</formula>
    </cfRule>
  </conditionalFormatting>
  <conditionalFormatting sqref="X7:Z11 X13:Z20">
    <cfRule type="cellIs" dxfId="0" priority="1" operator="greaterThan">
      <formula>0.000001</formula>
    </cfRule>
  </conditionalFormatting>
  <hyperlinks>
    <hyperlink ref="A65" r:id="rId1" xr:uid="{54498B9D-2336-428D-9141-B704CA7673B5}"/>
    <hyperlink ref="A116" r:id="rId2" xr:uid="{8A22BB5A-DD60-4470-9561-107896BB7D97}"/>
    <hyperlink ref="A161" r:id="rId3" xr:uid="{B0180400-1032-44E4-B9C1-F6A59BAECD35}"/>
  </hyperlinks>
  <pageMargins left="0.7" right="0.7" top="0.75" bottom="0.75" header="0.3" footer="0.3"/>
  <pageSetup orientation="portrait" r:id="rId4"/>
  <drawing r:id="rId5"/>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BFD744-E913-4860-B1BF-576AEE919BDD}">
  <sheetPr codeName="Sheet7">
    <tabColor theme="8" tint="0.79998168889431442"/>
  </sheetPr>
  <dimension ref="A1:R28"/>
  <sheetViews>
    <sheetView topLeftCell="B1" workbookViewId="0">
      <pane ySplit="4" topLeftCell="A5" activePane="bottomLeft" state="frozen"/>
      <selection pane="bottomLeft" activeCell="D24" sqref="D24"/>
      <selection activeCell="D3" sqref="D3:D4"/>
    </sheetView>
  </sheetViews>
  <sheetFormatPr defaultColWidth="8.7109375" defaultRowHeight="14.1"/>
  <cols>
    <col min="1" max="2" width="31.140625" style="85" customWidth="1"/>
    <col min="3" max="3" width="38.140625" style="85" customWidth="1"/>
    <col min="4" max="7" width="8.7109375" style="85"/>
    <col min="8" max="8" width="11.7109375" style="85" bestFit="1" customWidth="1"/>
    <col min="9" max="9" width="10.140625" style="85" bestFit="1" customWidth="1"/>
    <col min="10" max="10" width="10.42578125" style="85" bestFit="1" customWidth="1"/>
    <col min="11" max="11" width="11.7109375" style="85" bestFit="1" customWidth="1"/>
    <col min="12" max="12" width="10.140625" style="85" bestFit="1" customWidth="1"/>
    <col min="13" max="13" width="10.42578125" style="85" bestFit="1" customWidth="1"/>
    <col min="14" max="14" width="10.42578125" style="85" customWidth="1"/>
    <col min="15" max="15" width="26" style="85" customWidth="1"/>
    <col min="16" max="16" width="44.140625" style="85" customWidth="1"/>
    <col min="17" max="17" width="11.5703125" style="85" bestFit="1" customWidth="1"/>
    <col min="18" max="16384" width="8.7109375" style="85"/>
  </cols>
  <sheetData>
    <row r="1" spans="1:16">
      <c r="A1" s="92" t="s">
        <v>234</v>
      </c>
    </row>
    <row r="3" spans="1:16" ht="47.25" customHeight="1">
      <c r="A3" s="346" t="s">
        <v>34</v>
      </c>
      <c r="B3" s="346" t="s">
        <v>35</v>
      </c>
      <c r="C3" s="346" t="s">
        <v>235</v>
      </c>
      <c r="D3" s="339" t="s">
        <v>54</v>
      </c>
      <c r="E3" s="339" t="s">
        <v>55</v>
      </c>
      <c r="F3" s="339" t="s">
        <v>56</v>
      </c>
      <c r="G3" s="339" t="s">
        <v>57</v>
      </c>
      <c r="H3" s="334" t="s">
        <v>236</v>
      </c>
      <c r="I3" s="334"/>
      <c r="J3" s="334"/>
      <c r="K3" s="334" t="s">
        <v>151</v>
      </c>
      <c r="L3" s="334"/>
      <c r="M3" s="334"/>
      <c r="N3" s="334" t="s">
        <v>237</v>
      </c>
      <c r="O3" s="334" t="s">
        <v>238</v>
      </c>
      <c r="P3" s="334" t="s">
        <v>239</v>
      </c>
    </row>
    <row r="4" spans="1:16" ht="15">
      <c r="A4" s="346"/>
      <c r="B4" s="346"/>
      <c r="C4" s="346"/>
      <c r="D4" s="339"/>
      <c r="E4" s="339"/>
      <c r="F4" s="339"/>
      <c r="G4" s="339"/>
      <c r="H4" s="195" t="s">
        <v>240</v>
      </c>
      <c r="I4" s="195" t="s">
        <v>241</v>
      </c>
      <c r="J4" s="195" t="s">
        <v>242</v>
      </c>
      <c r="K4" s="195" t="s">
        <v>240</v>
      </c>
      <c r="L4" s="195" t="s">
        <v>241</v>
      </c>
      <c r="M4" s="195" t="s">
        <v>242</v>
      </c>
      <c r="N4" s="334"/>
      <c r="O4" s="334"/>
      <c r="P4" s="334"/>
    </row>
    <row r="5" spans="1:16" ht="42">
      <c r="A5" s="340" t="s">
        <v>68</v>
      </c>
      <c r="B5" s="340" t="s">
        <v>69</v>
      </c>
      <c r="C5" s="105" t="s">
        <v>243</v>
      </c>
      <c r="D5" s="191">
        <v>380</v>
      </c>
      <c r="E5" s="191" t="s">
        <v>244</v>
      </c>
      <c r="F5" s="191" t="s">
        <v>245</v>
      </c>
      <c r="G5" s="191" t="s">
        <v>191</v>
      </c>
      <c r="H5" s="191">
        <v>0.37</v>
      </c>
      <c r="I5" s="191">
        <v>1E-4</v>
      </c>
      <c r="J5" s="191">
        <v>14</v>
      </c>
      <c r="K5" s="191"/>
      <c r="L5" s="191"/>
      <c r="M5" s="191"/>
      <c r="N5" s="191"/>
      <c r="O5" s="191"/>
    </row>
    <row r="6" spans="1:16">
      <c r="A6" s="340"/>
      <c r="B6" s="340"/>
      <c r="C6" s="341" t="s">
        <v>246</v>
      </c>
      <c r="D6" s="335">
        <v>3531219</v>
      </c>
      <c r="E6" s="335">
        <v>2005</v>
      </c>
      <c r="F6" s="335" t="s">
        <v>95</v>
      </c>
      <c r="G6" s="335" t="s">
        <v>72</v>
      </c>
      <c r="H6" s="188">
        <v>1.4E-3</v>
      </c>
      <c r="I6" s="188">
        <v>0</v>
      </c>
      <c r="J6" s="188">
        <v>5.4999999999999997E-3</v>
      </c>
      <c r="K6" s="188"/>
      <c r="L6" s="188"/>
      <c r="M6" s="188"/>
      <c r="N6" s="335" t="s">
        <v>247</v>
      </c>
      <c r="O6" s="335" t="s">
        <v>216</v>
      </c>
    </row>
    <row r="7" spans="1:16" ht="14.45" customHeight="1">
      <c r="A7" s="340"/>
      <c r="B7" s="340"/>
      <c r="C7" s="341"/>
      <c r="D7" s="335"/>
      <c r="E7" s="335"/>
      <c r="F7" s="335"/>
      <c r="G7" s="335"/>
      <c r="H7" s="188">
        <v>1.4E-3</v>
      </c>
      <c r="I7" s="188">
        <v>0</v>
      </c>
      <c r="J7" s="188">
        <v>6.0000000000000001E-3</v>
      </c>
      <c r="K7" s="188"/>
      <c r="L7" s="188"/>
      <c r="M7" s="188"/>
      <c r="N7" s="335"/>
      <c r="O7" s="335"/>
    </row>
    <row r="8" spans="1:16" ht="14.45" customHeight="1">
      <c r="A8" s="340"/>
      <c r="B8" s="340"/>
      <c r="C8" s="341"/>
      <c r="D8" s="335"/>
      <c r="E8" s="335"/>
      <c r="F8" s="335"/>
      <c r="G8" s="335"/>
      <c r="H8" s="188">
        <v>1.1999999999999999E-3</v>
      </c>
      <c r="I8" s="188">
        <v>0</v>
      </c>
      <c r="J8" s="188">
        <v>2.3E-3</v>
      </c>
      <c r="K8" s="188"/>
      <c r="L8" s="188"/>
      <c r="M8" s="188"/>
      <c r="N8" s="335"/>
      <c r="O8" s="335"/>
    </row>
    <row r="9" spans="1:16" ht="42">
      <c r="A9" s="340"/>
      <c r="B9" s="340"/>
      <c r="C9" s="341"/>
      <c r="D9" s="335"/>
      <c r="E9" s="335"/>
      <c r="F9" s="335"/>
      <c r="G9" s="347"/>
      <c r="H9" s="188">
        <v>1.7999999999999999E-2</v>
      </c>
      <c r="I9" s="188">
        <v>1.6E-2</v>
      </c>
      <c r="J9" s="188">
        <v>0.02</v>
      </c>
      <c r="K9" s="188"/>
      <c r="L9" s="188"/>
      <c r="M9" s="188"/>
      <c r="N9" s="335"/>
      <c r="O9" s="335"/>
      <c r="P9" s="85" t="s">
        <v>248</v>
      </c>
    </row>
    <row r="10" spans="1:16" ht="14.45" customHeight="1">
      <c r="A10" s="340"/>
      <c r="B10" s="340"/>
      <c r="C10" s="341"/>
      <c r="D10" s="335"/>
      <c r="E10" s="335"/>
      <c r="F10" s="335"/>
      <c r="G10" s="335"/>
      <c r="H10" s="188">
        <v>7.3000000000000001E-3</v>
      </c>
      <c r="I10" s="188">
        <v>6.0000000000000001E-3</v>
      </c>
      <c r="J10" s="188">
        <v>8.6E-3</v>
      </c>
      <c r="K10" s="188"/>
      <c r="L10" s="188"/>
      <c r="M10" s="188"/>
      <c r="N10" s="335"/>
      <c r="O10" s="335"/>
    </row>
    <row r="11" spans="1:16" ht="14.45" customHeight="1">
      <c r="A11" s="340"/>
      <c r="B11" s="340"/>
      <c r="C11" s="341" t="s">
        <v>249</v>
      </c>
      <c r="D11" s="335"/>
      <c r="E11" s="335"/>
      <c r="F11" s="335"/>
      <c r="G11" s="335"/>
      <c r="H11" s="188">
        <v>4.0000000000000001E-3</v>
      </c>
      <c r="I11" s="188">
        <v>0</v>
      </c>
      <c r="J11" s="188">
        <v>7.6E-3</v>
      </c>
      <c r="K11" s="188"/>
      <c r="L11" s="188"/>
      <c r="M11" s="188"/>
      <c r="N11" s="335"/>
      <c r="O11" s="335"/>
    </row>
    <row r="12" spans="1:16" ht="14.45" customHeight="1">
      <c r="A12" s="340"/>
      <c r="B12" s="340"/>
      <c r="C12" s="341"/>
      <c r="D12" s="335"/>
      <c r="E12" s="335"/>
      <c r="F12" s="335"/>
      <c r="G12" s="335"/>
      <c r="H12" s="188">
        <v>3.8E-3</v>
      </c>
      <c r="I12" s="188">
        <v>0</v>
      </c>
      <c r="J12" s="188">
        <v>6.0000000000000001E-3</v>
      </c>
      <c r="K12" s="188"/>
      <c r="L12" s="188"/>
      <c r="M12" s="188"/>
      <c r="N12" s="335"/>
      <c r="O12" s="335"/>
    </row>
    <row r="13" spans="1:16" ht="14.45" customHeight="1">
      <c r="A13" s="340"/>
      <c r="B13" s="340"/>
      <c r="C13" s="341"/>
      <c r="D13" s="335"/>
      <c r="E13" s="335"/>
      <c r="F13" s="335"/>
      <c r="G13" s="335"/>
      <c r="H13" s="188">
        <v>4.8999999999999998E-3</v>
      </c>
      <c r="I13" s="188">
        <v>4.7999999999999996E-3</v>
      </c>
      <c r="J13" s="188">
        <v>5.0000000000000001E-3</v>
      </c>
      <c r="K13" s="188"/>
      <c r="L13" s="188"/>
      <c r="M13" s="188"/>
      <c r="N13" s="335"/>
      <c r="O13" s="335"/>
    </row>
    <row r="14" spans="1:16" ht="14.45" customHeight="1">
      <c r="A14" s="340"/>
      <c r="B14" s="340"/>
      <c r="C14" s="341"/>
      <c r="D14" s="335"/>
      <c r="E14" s="335"/>
      <c r="F14" s="335"/>
      <c r="G14" s="335"/>
      <c r="H14" s="188">
        <v>0.02</v>
      </c>
      <c r="I14" s="188">
        <v>1.2E-2</v>
      </c>
      <c r="J14" s="188">
        <v>2.7E-2</v>
      </c>
      <c r="K14" s="188"/>
      <c r="L14" s="188"/>
      <c r="M14" s="188"/>
      <c r="N14" s="335"/>
      <c r="O14" s="335"/>
    </row>
    <row r="15" spans="1:16" ht="14.45" customHeight="1">
      <c r="A15" s="340"/>
      <c r="B15" s="340"/>
      <c r="C15" s="341"/>
      <c r="D15" s="335"/>
      <c r="E15" s="335"/>
      <c r="F15" s="335"/>
      <c r="G15" s="335"/>
      <c r="H15" s="188">
        <v>7.4000000000000003E-3</v>
      </c>
      <c r="I15" s="188">
        <v>5.5999999999999999E-3</v>
      </c>
      <c r="J15" s="188">
        <v>9.1000000000000004E-3</v>
      </c>
      <c r="K15" s="188"/>
      <c r="L15" s="188"/>
      <c r="M15" s="188"/>
      <c r="N15" s="335"/>
      <c r="O15" s="335"/>
    </row>
    <row r="16" spans="1:16" ht="56.1">
      <c r="A16" s="340"/>
      <c r="B16" s="340"/>
      <c r="C16" s="106" t="s">
        <v>250</v>
      </c>
      <c r="D16" s="343">
        <v>3520468</v>
      </c>
      <c r="E16" s="343">
        <v>2007</v>
      </c>
      <c r="F16" s="343" t="s">
        <v>95</v>
      </c>
      <c r="G16" s="343" t="s">
        <v>78</v>
      </c>
      <c r="H16" s="189">
        <v>4.4999999999999998E-2</v>
      </c>
      <c r="I16" s="189"/>
      <c r="J16" s="189"/>
      <c r="K16" s="189">
        <v>4.4999999999999998E-2</v>
      </c>
      <c r="L16" s="189"/>
      <c r="M16" s="189"/>
      <c r="N16" s="189" t="s">
        <v>251</v>
      </c>
      <c r="O16" s="189" t="s">
        <v>252</v>
      </c>
    </row>
    <row r="17" spans="1:18" ht="27.95">
      <c r="A17" s="340"/>
      <c r="B17" s="340"/>
      <c r="C17" s="106" t="s">
        <v>253</v>
      </c>
      <c r="D17" s="344"/>
      <c r="E17" s="344"/>
      <c r="F17" s="344"/>
      <c r="G17" s="344"/>
      <c r="H17" s="189">
        <v>0.02</v>
      </c>
      <c r="I17" s="189"/>
      <c r="J17" s="189"/>
      <c r="K17" s="189">
        <v>1.0999999999999999E-2</v>
      </c>
      <c r="L17" s="189"/>
      <c r="M17" s="189"/>
      <c r="N17" s="131" t="s">
        <v>254</v>
      </c>
      <c r="O17" s="189" t="s">
        <v>216</v>
      </c>
    </row>
    <row r="18" spans="1:18" ht="27.95">
      <c r="A18" s="340"/>
      <c r="B18" s="340"/>
      <c r="C18" s="106" t="s">
        <v>255</v>
      </c>
      <c r="D18" s="344"/>
      <c r="E18" s="344"/>
      <c r="F18" s="344"/>
      <c r="G18" s="344"/>
      <c r="H18" s="189">
        <v>2.1999999999999999E-2</v>
      </c>
      <c r="I18" s="189"/>
      <c r="J18" s="189"/>
      <c r="K18" s="189">
        <v>4.3999999999999997E-2</v>
      </c>
      <c r="L18" s="189"/>
      <c r="M18" s="189"/>
      <c r="N18" s="131" t="s">
        <v>254</v>
      </c>
      <c r="O18" s="189" t="s">
        <v>216</v>
      </c>
    </row>
    <row r="19" spans="1:18" ht="42">
      <c r="A19" s="340"/>
      <c r="B19" s="340"/>
      <c r="C19" s="106" t="s">
        <v>256</v>
      </c>
      <c r="D19" s="345"/>
      <c r="E19" s="345"/>
      <c r="F19" s="345"/>
      <c r="G19" s="345"/>
      <c r="H19" s="189">
        <v>1.7999999999999999E-2</v>
      </c>
      <c r="I19" s="189"/>
      <c r="J19" s="189"/>
      <c r="K19" s="189">
        <v>1.9E-2</v>
      </c>
      <c r="L19" s="189"/>
      <c r="M19" s="189"/>
      <c r="N19" s="189" t="s">
        <v>251</v>
      </c>
      <c r="O19" s="189" t="s">
        <v>216</v>
      </c>
    </row>
    <row r="20" spans="1:18" ht="24.6" customHeight="1">
      <c r="A20" s="340"/>
      <c r="B20" s="340"/>
      <c r="C20" s="342" t="s">
        <v>257</v>
      </c>
      <c r="D20" s="336">
        <v>3581248</v>
      </c>
      <c r="E20" s="336">
        <v>1991</v>
      </c>
      <c r="F20" s="336" t="s">
        <v>258</v>
      </c>
      <c r="G20" s="336" t="s">
        <v>78</v>
      </c>
      <c r="H20" s="190">
        <v>0.13</v>
      </c>
      <c r="I20" s="190"/>
      <c r="J20" s="190"/>
      <c r="K20" s="190"/>
      <c r="L20" s="107"/>
      <c r="M20" s="107"/>
      <c r="N20" s="107"/>
      <c r="O20" s="107"/>
    </row>
    <row r="21" spans="1:18" ht="24.6" customHeight="1">
      <c r="A21" s="340"/>
      <c r="B21" s="340"/>
      <c r="C21" s="342"/>
      <c r="D21" s="336"/>
      <c r="E21" s="336"/>
      <c r="F21" s="336"/>
      <c r="G21" s="336"/>
      <c r="H21" s="190">
        <v>0.34</v>
      </c>
      <c r="I21" s="190"/>
      <c r="J21" s="190"/>
      <c r="K21" s="190"/>
      <c r="L21" s="107"/>
      <c r="M21" s="107"/>
      <c r="N21" s="107"/>
      <c r="O21" s="107"/>
    </row>
    <row r="22" spans="1:18" ht="56.1">
      <c r="A22" s="340"/>
      <c r="B22" s="340"/>
      <c r="C22" s="105" t="s">
        <v>259</v>
      </c>
      <c r="D22" s="338">
        <v>6913073</v>
      </c>
      <c r="E22" s="338">
        <v>1976</v>
      </c>
      <c r="F22" s="337" t="s">
        <v>258</v>
      </c>
      <c r="G22" s="337" t="s">
        <v>191</v>
      </c>
      <c r="H22" s="191">
        <v>0.47499999999999998</v>
      </c>
      <c r="I22" s="191">
        <v>1.4E-2</v>
      </c>
      <c r="J22" s="191">
        <v>1.95</v>
      </c>
      <c r="K22" s="108"/>
      <c r="L22" s="191"/>
      <c r="M22" s="191"/>
      <c r="N22" s="191"/>
      <c r="O22" s="191"/>
    </row>
    <row r="23" spans="1:18" ht="56.1">
      <c r="A23" s="340"/>
      <c r="B23" s="340"/>
      <c r="C23" s="105" t="s">
        <v>260</v>
      </c>
      <c r="D23" s="338"/>
      <c r="E23" s="338"/>
      <c r="F23" s="338"/>
      <c r="G23" s="338"/>
      <c r="H23" s="191">
        <v>1.35</v>
      </c>
      <c r="I23" s="191">
        <v>0.36</v>
      </c>
      <c r="J23" s="191">
        <v>2.57</v>
      </c>
      <c r="K23" s="108"/>
      <c r="L23" s="191"/>
      <c r="M23" s="191"/>
      <c r="N23" s="191"/>
      <c r="O23" s="191"/>
    </row>
    <row r="24" spans="1:18" ht="27.95">
      <c r="A24" s="340"/>
      <c r="B24" s="192" t="s">
        <v>92</v>
      </c>
      <c r="C24" s="193" t="s">
        <v>261</v>
      </c>
      <c r="D24" s="188">
        <v>3531298</v>
      </c>
      <c r="E24" s="188">
        <v>2004</v>
      </c>
      <c r="F24" s="192" t="s">
        <v>95</v>
      </c>
      <c r="G24" s="192" t="s">
        <v>78</v>
      </c>
      <c r="H24" s="188">
        <v>2.3E-2</v>
      </c>
      <c r="I24" s="188" t="s">
        <v>164</v>
      </c>
      <c r="J24" s="188">
        <v>0.04</v>
      </c>
      <c r="K24" s="188">
        <v>3.0000000000000001E-3</v>
      </c>
      <c r="L24" s="188" t="s">
        <v>164</v>
      </c>
      <c r="M24" s="188">
        <v>8.0000000000000002E-3</v>
      </c>
      <c r="N24" s="188" t="s">
        <v>206</v>
      </c>
      <c r="O24" s="188" t="s">
        <v>262</v>
      </c>
    </row>
    <row r="25" spans="1:18" ht="60" customHeight="1">
      <c r="A25" s="351" t="s">
        <v>223</v>
      </c>
      <c r="B25" s="351" t="s">
        <v>99</v>
      </c>
      <c r="C25" s="193" t="s">
        <v>263</v>
      </c>
      <c r="D25" s="348">
        <v>3079914</v>
      </c>
      <c r="E25" s="348">
        <v>2005</v>
      </c>
      <c r="F25" s="348" t="s">
        <v>101</v>
      </c>
      <c r="G25" s="348" t="s">
        <v>78</v>
      </c>
      <c r="H25" s="188" t="s">
        <v>164</v>
      </c>
      <c r="I25" s="188">
        <v>0.06</v>
      </c>
      <c r="J25" s="188">
        <v>0.55000000000000004</v>
      </c>
      <c r="K25" s="188"/>
      <c r="L25" s="188"/>
      <c r="M25" s="188"/>
      <c r="N25" s="188" t="s">
        <v>264</v>
      </c>
      <c r="O25" s="188" t="s">
        <v>216</v>
      </c>
    </row>
    <row r="26" spans="1:18" ht="60" customHeight="1">
      <c r="A26" s="352"/>
      <c r="B26" s="352"/>
      <c r="C26" s="106" t="s">
        <v>265</v>
      </c>
      <c r="D26" s="349"/>
      <c r="E26" s="349"/>
      <c r="F26" s="349"/>
      <c r="G26" s="349"/>
      <c r="H26" s="188">
        <v>0.29148571428571429</v>
      </c>
      <c r="I26" s="188">
        <v>0.12</v>
      </c>
      <c r="J26" s="188">
        <v>0.53039999999999998</v>
      </c>
      <c r="K26" s="188"/>
      <c r="L26" s="188"/>
      <c r="M26" s="188"/>
      <c r="N26" s="188" t="s">
        <v>264</v>
      </c>
      <c r="O26" s="188" t="s">
        <v>216</v>
      </c>
      <c r="Q26" s="188"/>
      <c r="R26" s="188"/>
    </row>
    <row r="27" spans="1:18" ht="60" customHeight="1">
      <c r="A27" s="352"/>
      <c r="B27" s="352"/>
      <c r="C27" s="193" t="s">
        <v>266</v>
      </c>
      <c r="D27" s="349"/>
      <c r="E27" s="349"/>
      <c r="F27" s="349"/>
      <c r="G27" s="349"/>
      <c r="H27" s="188">
        <v>0.39857500000000001</v>
      </c>
      <c r="I27" s="188">
        <v>0.28000000000000003</v>
      </c>
      <c r="J27" s="188">
        <v>0.50270000000000004</v>
      </c>
      <c r="K27" s="188"/>
      <c r="L27" s="188"/>
      <c r="M27" s="188"/>
      <c r="N27" s="188" t="s">
        <v>264</v>
      </c>
      <c r="O27" s="188" t="s">
        <v>216</v>
      </c>
      <c r="Q27" s="188"/>
      <c r="R27" s="188"/>
    </row>
    <row r="28" spans="1:18" ht="60" customHeight="1">
      <c r="A28" s="353"/>
      <c r="B28" s="353"/>
      <c r="C28" s="193" t="s">
        <v>267</v>
      </c>
      <c r="D28" s="350"/>
      <c r="E28" s="350"/>
      <c r="F28" s="350"/>
      <c r="G28" s="350"/>
      <c r="H28" s="188">
        <v>0.44700000000000006</v>
      </c>
      <c r="I28" s="188">
        <v>0.34920000000000001</v>
      </c>
      <c r="J28" s="188">
        <v>0.55079999999999996</v>
      </c>
      <c r="K28" s="188"/>
      <c r="L28" s="188"/>
      <c r="M28" s="188"/>
      <c r="N28" s="188" t="s">
        <v>264</v>
      </c>
      <c r="O28" s="188" t="s">
        <v>216</v>
      </c>
      <c r="Q28" s="188"/>
      <c r="R28" s="188"/>
    </row>
  </sheetData>
  <autoFilter ref="A4:M24" xr:uid="{AEBFD744-E913-4860-B1BF-576AEE919BDD}"/>
  <mergeCells count="41">
    <mergeCell ref="G25:G28"/>
    <mergeCell ref="A25:A28"/>
    <mergeCell ref="B25:B28"/>
    <mergeCell ref="D25:D28"/>
    <mergeCell ref="E25:E28"/>
    <mergeCell ref="F25:F28"/>
    <mergeCell ref="E16:E19"/>
    <mergeCell ref="F16:F19"/>
    <mergeCell ref="G16:G19"/>
    <mergeCell ref="A3:A4"/>
    <mergeCell ref="B3:B4"/>
    <mergeCell ref="C3:C4"/>
    <mergeCell ref="D3:D4"/>
    <mergeCell ref="F6:F15"/>
    <mergeCell ref="G6:G15"/>
    <mergeCell ref="E6:E15"/>
    <mergeCell ref="D20:D21"/>
    <mergeCell ref="D22:D23"/>
    <mergeCell ref="D6:D15"/>
    <mergeCell ref="A5:A24"/>
    <mergeCell ref="B5:B23"/>
    <mergeCell ref="C6:C10"/>
    <mergeCell ref="C11:C15"/>
    <mergeCell ref="C20:C21"/>
    <mergeCell ref="D16:D19"/>
    <mergeCell ref="H3:J3"/>
    <mergeCell ref="K3:M3"/>
    <mergeCell ref="G3:G4"/>
    <mergeCell ref="E3:E4"/>
    <mergeCell ref="F3:F4"/>
    <mergeCell ref="G20:G21"/>
    <mergeCell ref="E20:E21"/>
    <mergeCell ref="F20:F21"/>
    <mergeCell ref="G22:G23"/>
    <mergeCell ref="E22:E23"/>
    <mergeCell ref="F22:F23"/>
    <mergeCell ref="N3:N4"/>
    <mergeCell ref="O3:O4"/>
    <mergeCell ref="N6:N15"/>
    <mergeCell ref="O6:O15"/>
    <mergeCell ref="P3:P4"/>
  </mergeCells>
  <pageMargins left="0.7" right="0.7" top="0.75" bottom="0.75" header="0.3" footer="0.3"/>
  <pageSetup orientation="portrait" r:id="rId1"/>
  <legacy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E51D0B-FE78-4350-9F0D-2FF7CA6692EA}">
  <sheetPr codeName="Sheet5">
    <tabColor theme="8" tint="0.79998168889431442"/>
  </sheetPr>
  <dimension ref="A1:N80"/>
  <sheetViews>
    <sheetView zoomScaleNormal="100" workbookViewId="0">
      <pane ySplit="4" topLeftCell="A5" activePane="bottomLeft" state="frozen"/>
      <selection pane="bottomLeft" activeCell="I14" sqref="I14"/>
      <selection activeCell="D3" sqref="D3:D4"/>
    </sheetView>
  </sheetViews>
  <sheetFormatPr defaultColWidth="8.7109375" defaultRowHeight="14.1"/>
  <cols>
    <col min="1" max="2" width="35.85546875" style="85" customWidth="1"/>
    <col min="3" max="3" width="40.85546875" style="85" customWidth="1"/>
    <col min="4" max="6" width="11.85546875" style="85" bestFit="1" customWidth="1"/>
    <col min="7" max="7" width="10.28515625" style="85" customWidth="1"/>
    <col min="8" max="9" width="12.42578125" style="85" bestFit="1" customWidth="1"/>
    <col min="10" max="10" width="13.140625" style="85" customWidth="1"/>
    <col min="11" max="11" width="10.85546875" style="85" customWidth="1"/>
    <col min="12" max="12" width="13.85546875" style="85" customWidth="1"/>
    <col min="13" max="13" width="36.28515625" style="85" customWidth="1"/>
    <col min="14" max="16384" width="8.7109375" style="85"/>
  </cols>
  <sheetData>
    <row r="1" spans="1:14">
      <c r="A1" s="92" t="s">
        <v>268</v>
      </c>
      <c r="B1" s="92"/>
    </row>
    <row r="3" spans="1:14" ht="42.75" customHeight="1">
      <c r="A3" s="357" t="s">
        <v>34</v>
      </c>
      <c r="B3" s="357" t="s">
        <v>35</v>
      </c>
      <c r="C3" s="357" t="s">
        <v>269</v>
      </c>
      <c r="D3" s="358" t="s">
        <v>270</v>
      </c>
      <c r="E3" s="358"/>
      <c r="F3" s="358"/>
      <c r="G3" s="358"/>
      <c r="H3" s="358"/>
      <c r="I3" s="358"/>
      <c r="J3" s="358"/>
      <c r="K3" s="334" t="s">
        <v>237</v>
      </c>
      <c r="L3" s="334" t="s">
        <v>238</v>
      </c>
      <c r="M3" s="334" t="s">
        <v>239</v>
      </c>
    </row>
    <row r="4" spans="1:14" ht="45">
      <c r="A4" s="357"/>
      <c r="B4" s="357"/>
      <c r="C4" s="357"/>
      <c r="D4" s="195" t="s">
        <v>54</v>
      </c>
      <c r="E4" s="195" t="s">
        <v>55</v>
      </c>
      <c r="F4" s="195" t="s">
        <v>56</v>
      </c>
      <c r="G4" s="195" t="s">
        <v>57</v>
      </c>
      <c r="H4" s="195" t="s">
        <v>58</v>
      </c>
      <c r="I4" s="195" t="s">
        <v>59</v>
      </c>
      <c r="J4" s="195" t="s">
        <v>60</v>
      </c>
      <c r="K4" s="334"/>
      <c r="L4" s="334"/>
      <c r="M4" s="334"/>
    </row>
    <row r="5" spans="1:14" ht="15.6">
      <c r="A5" s="359" t="s">
        <v>271</v>
      </c>
      <c r="B5" s="362" t="s">
        <v>69</v>
      </c>
      <c r="C5" s="86" t="s">
        <v>272</v>
      </c>
      <c r="D5" s="348">
        <v>758916</v>
      </c>
      <c r="E5" s="348">
        <v>2010</v>
      </c>
      <c r="F5" s="348" t="s">
        <v>77</v>
      </c>
      <c r="G5" s="348" t="s">
        <v>78</v>
      </c>
      <c r="H5" s="188"/>
      <c r="I5" s="188"/>
      <c r="J5" s="188">
        <v>1.1599999999999999</v>
      </c>
      <c r="K5" s="131" t="s">
        <v>273</v>
      </c>
      <c r="L5" s="335" t="s">
        <v>274</v>
      </c>
    </row>
    <row r="6" spans="1:14" ht="30.95">
      <c r="A6" s="360"/>
      <c r="B6" s="362"/>
      <c r="C6" s="86" t="s">
        <v>275</v>
      </c>
      <c r="D6" s="349"/>
      <c r="E6" s="349"/>
      <c r="F6" s="349"/>
      <c r="G6" s="349"/>
      <c r="H6" s="188"/>
      <c r="I6" s="188">
        <v>9.27</v>
      </c>
      <c r="J6" s="188"/>
      <c r="K6" s="131" t="s">
        <v>276</v>
      </c>
      <c r="L6" s="335"/>
    </row>
    <row r="7" spans="1:14" ht="15.6">
      <c r="A7" s="360"/>
      <c r="B7" s="362"/>
      <c r="C7" s="86" t="s">
        <v>277</v>
      </c>
      <c r="D7" s="349"/>
      <c r="E7" s="349"/>
      <c r="F7" s="349"/>
      <c r="G7" s="349"/>
      <c r="H7" s="188">
        <v>0.97</v>
      </c>
      <c r="I7" s="188"/>
      <c r="J7" s="188"/>
      <c r="K7" s="131" t="s">
        <v>206</v>
      </c>
      <c r="L7" s="335"/>
    </row>
    <row r="8" spans="1:14" ht="27.95">
      <c r="A8" s="360"/>
      <c r="B8" s="362"/>
      <c r="C8" s="193" t="s">
        <v>278</v>
      </c>
      <c r="D8" s="349"/>
      <c r="E8" s="349"/>
      <c r="F8" s="349"/>
      <c r="G8" s="349"/>
      <c r="H8" s="188"/>
      <c r="I8" s="188"/>
      <c r="J8" s="188">
        <f>AVERAGE(0.38, 0.54, 0.56)</f>
        <v>0.49333333333333335</v>
      </c>
      <c r="K8" s="131" t="s">
        <v>273</v>
      </c>
      <c r="L8" s="335"/>
    </row>
    <row r="9" spans="1:14" ht="27.95">
      <c r="A9" s="360"/>
      <c r="B9" s="362"/>
      <c r="C9" s="193" t="s">
        <v>279</v>
      </c>
      <c r="D9" s="349"/>
      <c r="E9" s="349"/>
      <c r="F9" s="349"/>
      <c r="G9" s="349"/>
      <c r="H9" s="188"/>
      <c r="I9" s="188">
        <f>AVERAGE(0.9, 1.47, 2.26)</f>
        <v>1.5433333333333332</v>
      </c>
      <c r="J9" s="188"/>
      <c r="K9" s="131" t="s">
        <v>276</v>
      </c>
      <c r="L9" s="335"/>
    </row>
    <row r="10" spans="1:14" ht="27.95">
      <c r="A10" s="360"/>
      <c r="B10" s="362"/>
      <c r="C10" s="193" t="s">
        <v>280</v>
      </c>
      <c r="D10" s="350"/>
      <c r="E10" s="350"/>
      <c r="F10" s="350"/>
      <c r="G10" s="350"/>
      <c r="H10" s="188">
        <f>AVERAGE(0.32,0.4,0.47,0.63)</f>
        <v>0.45499999999999996</v>
      </c>
      <c r="I10" s="188"/>
      <c r="J10" s="188"/>
      <c r="K10" s="131" t="s">
        <v>206</v>
      </c>
      <c r="L10" s="335"/>
    </row>
    <row r="11" spans="1:14" s="22" customFormat="1" ht="56.1">
      <c r="A11" s="360"/>
      <c r="B11" s="362"/>
      <c r="C11" s="194" t="s">
        <v>281</v>
      </c>
      <c r="D11" s="190">
        <v>3367384</v>
      </c>
      <c r="E11" s="190">
        <v>2015</v>
      </c>
      <c r="F11" s="190" t="s">
        <v>282</v>
      </c>
      <c r="G11" s="190" t="s">
        <v>78</v>
      </c>
      <c r="H11" s="190">
        <v>2.9999999999999997E-4</v>
      </c>
      <c r="I11" s="103">
        <v>3.7249999999999996E-3</v>
      </c>
      <c r="J11" s="103">
        <v>1.1785714285714286E-3</v>
      </c>
      <c r="K11" s="103"/>
      <c r="L11" s="103"/>
    </row>
    <row r="12" spans="1:14" s="87" customFormat="1" ht="27.95">
      <c r="A12" s="360"/>
      <c r="B12" s="362"/>
      <c r="C12" s="194" t="s">
        <v>283</v>
      </c>
      <c r="D12" s="190">
        <v>3367384</v>
      </c>
      <c r="E12" s="190">
        <v>2015</v>
      </c>
      <c r="F12" s="190" t="s">
        <v>284</v>
      </c>
      <c r="G12" s="190" t="s">
        <v>78</v>
      </c>
      <c r="H12" s="104">
        <v>1.3999999999999999E-4</v>
      </c>
      <c r="I12" s="104">
        <v>4.1999999999999991E-4</v>
      </c>
      <c r="J12" s="104">
        <v>2.8888888888888888E-4</v>
      </c>
      <c r="K12" s="104"/>
      <c r="L12" s="104"/>
    </row>
    <row r="13" spans="1:14" ht="69.95">
      <c r="A13" s="360"/>
      <c r="B13" s="362"/>
      <c r="C13" s="105" t="s">
        <v>285</v>
      </c>
      <c r="D13" s="191">
        <v>2558642</v>
      </c>
      <c r="E13" s="191">
        <v>2012</v>
      </c>
      <c r="F13" s="191" t="s">
        <v>258</v>
      </c>
      <c r="G13" s="191" t="s">
        <v>78</v>
      </c>
      <c r="H13" s="191"/>
      <c r="I13" s="191"/>
      <c r="J13" s="191">
        <v>1.6E-2</v>
      </c>
      <c r="K13" s="191"/>
      <c r="L13" s="191"/>
    </row>
    <row r="14" spans="1:14" ht="30" customHeight="1">
      <c r="A14" s="360"/>
      <c r="B14" s="362"/>
      <c r="C14" s="193" t="s">
        <v>286</v>
      </c>
      <c r="D14" s="348">
        <v>28699</v>
      </c>
      <c r="E14" s="348">
        <v>1991</v>
      </c>
      <c r="F14" s="351" t="s">
        <v>258</v>
      </c>
      <c r="G14" s="351" t="s">
        <v>78</v>
      </c>
      <c r="H14" s="88">
        <v>5.0000000000000001E-3</v>
      </c>
      <c r="I14" s="88">
        <v>1.9E-2</v>
      </c>
      <c r="J14" s="88">
        <v>8.9999999999999993E-3</v>
      </c>
      <c r="K14" s="335" t="s">
        <v>287</v>
      </c>
      <c r="L14" s="335" t="s">
        <v>216</v>
      </c>
    </row>
    <row r="15" spans="1:14" ht="30" customHeight="1">
      <c r="A15" s="360"/>
      <c r="B15" s="362"/>
      <c r="C15" s="193" t="s">
        <v>288</v>
      </c>
      <c r="D15" s="350"/>
      <c r="E15" s="350"/>
      <c r="F15" s="353"/>
      <c r="G15" s="353"/>
      <c r="H15" s="188">
        <f>H14/10</f>
        <v>5.0000000000000001E-4</v>
      </c>
      <c r="I15" s="188">
        <f>I14/10</f>
        <v>1.9E-3</v>
      </c>
      <c r="J15" s="188">
        <f>J14/10</f>
        <v>8.9999999999999998E-4</v>
      </c>
      <c r="K15" s="335"/>
      <c r="L15" s="335"/>
      <c r="M15" s="15" t="s">
        <v>289</v>
      </c>
      <c r="N15" s="15" t="s">
        <v>290</v>
      </c>
    </row>
    <row r="16" spans="1:14" ht="42">
      <c r="A16" s="360"/>
      <c r="B16" s="362"/>
      <c r="C16" s="102" t="s">
        <v>291</v>
      </c>
      <c r="D16" s="348">
        <v>3582179</v>
      </c>
      <c r="E16" s="348">
        <v>1980</v>
      </c>
      <c r="F16" s="348" t="s">
        <v>77</v>
      </c>
      <c r="G16" s="348" t="s">
        <v>78</v>
      </c>
      <c r="H16" s="88">
        <v>0.05</v>
      </c>
      <c r="I16" s="88">
        <f>LOGINV(0.95,LN(M16),LN(N16))</f>
        <v>1.0014854143621958</v>
      </c>
      <c r="J16" s="88">
        <f>M16</f>
        <v>0.13</v>
      </c>
      <c r="K16" s="188" t="s">
        <v>292</v>
      </c>
      <c r="L16" s="188" t="s">
        <v>293</v>
      </c>
      <c r="M16" s="15">
        <v>0.13</v>
      </c>
      <c r="N16" s="15">
        <v>3.46</v>
      </c>
    </row>
    <row r="17" spans="1:14" ht="42">
      <c r="A17" s="360"/>
      <c r="B17" s="362"/>
      <c r="C17" s="102" t="s">
        <v>294</v>
      </c>
      <c r="D17" s="349"/>
      <c r="E17" s="349"/>
      <c r="F17" s="349"/>
      <c r="G17" s="349"/>
      <c r="H17" s="88">
        <v>0.05</v>
      </c>
      <c r="I17" s="88">
        <f>LOGINV(0.95,LN(M17),LN(N17))</f>
        <v>0.89434888115312261</v>
      </c>
      <c r="J17" s="88">
        <f>M17</f>
        <v>0.13</v>
      </c>
      <c r="K17" s="188" t="s">
        <v>292</v>
      </c>
      <c r="L17" s="188" t="s">
        <v>293</v>
      </c>
      <c r="M17" s="15">
        <v>0.13</v>
      </c>
      <c r="N17" s="15">
        <v>3.23</v>
      </c>
    </row>
    <row r="18" spans="1:14" ht="56.1">
      <c r="A18" s="360"/>
      <c r="B18" s="362"/>
      <c r="C18" s="102" t="s">
        <v>295</v>
      </c>
      <c r="D18" s="349"/>
      <c r="E18" s="349"/>
      <c r="F18" s="349"/>
      <c r="G18" s="349"/>
      <c r="H18" s="88">
        <v>0.05</v>
      </c>
      <c r="I18" s="88">
        <f>LOGINV(0.95,LN(M18),LN(N18))</f>
        <v>1.8963923691263855</v>
      </c>
      <c r="J18" s="88">
        <f>M18</f>
        <v>0.19</v>
      </c>
      <c r="K18" s="188" t="s">
        <v>292</v>
      </c>
      <c r="L18" s="188" t="s">
        <v>293</v>
      </c>
      <c r="M18" s="15">
        <v>0.19</v>
      </c>
      <c r="N18" s="15">
        <v>4.05</v>
      </c>
    </row>
    <row r="19" spans="1:14" ht="42">
      <c r="A19" s="360"/>
      <c r="B19" s="362"/>
      <c r="C19" s="102" t="s">
        <v>296</v>
      </c>
      <c r="D19" s="349"/>
      <c r="E19" s="349"/>
      <c r="F19" s="349"/>
      <c r="G19" s="349"/>
      <c r="H19" s="88">
        <v>0.05</v>
      </c>
      <c r="I19" s="88">
        <f>LOGINV(0.95,LN(M19),LN(N19))</f>
        <v>0.33304579957061164</v>
      </c>
      <c r="J19" s="88">
        <f>M19</f>
        <v>0.08</v>
      </c>
      <c r="K19" s="188" t="s">
        <v>292</v>
      </c>
      <c r="L19" s="188" t="s">
        <v>293</v>
      </c>
      <c r="M19" s="15">
        <v>0.08</v>
      </c>
      <c r="N19" s="15">
        <v>2.38</v>
      </c>
    </row>
    <row r="20" spans="1:14" ht="56.1">
      <c r="A20" s="360"/>
      <c r="B20" s="362"/>
      <c r="C20" s="102" t="s">
        <v>297</v>
      </c>
      <c r="D20" s="350"/>
      <c r="E20" s="350"/>
      <c r="F20" s="350"/>
      <c r="G20" s="350"/>
      <c r="H20" s="88">
        <v>0.1</v>
      </c>
      <c r="I20" s="88">
        <f>LOGINV(0.95,LN(M20),LN(N20))</f>
        <v>108.83183660739752</v>
      </c>
      <c r="J20" s="88">
        <f>M20</f>
        <v>16.399999999999999</v>
      </c>
      <c r="K20" s="188" t="s">
        <v>298</v>
      </c>
      <c r="L20" s="188" t="s">
        <v>293</v>
      </c>
      <c r="M20" s="15">
        <v>16.399999999999999</v>
      </c>
      <c r="N20" s="15">
        <v>3.16</v>
      </c>
    </row>
    <row r="21" spans="1:14" ht="30" customHeight="1">
      <c r="A21" s="360"/>
      <c r="B21" s="362"/>
      <c r="C21" s="193" t="s">
        <v>299</v>
      </c>
      <c r="D21" s="348">
        <v>3582228</v>
      </c>
      <c r="E21" s="348">
        <v>1991</v>
      </c>
      <c r="F21" s="348" t="s">
        <v>143</v>
      </c>
      <c r="G21" s="348" t="s">
        <v>78</v>
      </c>
      <c r="H21" s="188"/>
      <c r="I21" s="188"/>
      <c r="J21" s="188">
        <v>1.8E-3</v>
      </c>
      <c r="K21" s="356" t="s">
        <v>300</v>
      </c>
      <c r="L21" s="335" t="s">
        <v>216</v>
      </c>
    </row>
    <row r="22" spans="1:14" ht="30" customHeight="1">
      <c r="A22" s="360"/>
      <c r="B22" s="362"/>
      <c r="C22" s="193" t="s">
        <v>301</v>
      </c>
      <c r="D22" s="349"/>
      <c r="E22" s="349"/>
      <c r="F22" s="349"/>
      <c r="G22" s="349"/>
      <c r="H22" s="188"/>
      <c r="I22" s="188"/>
      <c r="J22" s="188">
        <v>1.2999999999999999E-3</v>
      </c>
      <c r="K22" s="356"/>
      <c r="L22" s="335"/>
    </row>
    <row r="23" spans="1:14" ht="30" customHeight="1">
      <c r="A23" s="360"/>
      <c r="B23" s="362"/>
      <c r="C23" s="193" t="s">
        <v>302</v>
      </c>
      <c r="D23" s="349"/>
      <c r="E23" s="349"/>
      <c r="F23" s="349"/>
      <c r="G23" s="349"/>
      <c r="H23" s="188"/>
      <c r="I23" s="188"/>
      <c r="J23" s="188">
        <v>0</v>
      </c>
      <c r="K23" s="356" t="s">
        <v>276</v>
      </c>
      <c r="L23" s="335" t="s">
        <v>215</v>
      </c>
    </row>
    <row r="24" spans="1:14" ht="30" customHeight="1">
      <c r="A24" s="360"/>
      <c r="B24" s="362"/>
      <c r="C24" s="193" t="s">
        <v>303</v>
      </c>
      <c r="D24" s="349"/>
      <c r="E24" s="349"/>
      <c r="F24" s="349"/>
      <c r="G24" s="349"/>
      <c r="H24" s="188"/>
      <c r="I24" s="188"/>
      <c r="J24" s="188">
        <v>0</v>
      </c>
      <c r="K24" s="356"/>
      <c r="L24" s="335"/>
    </row>
    <row r="25" spans="1:14" ht="30" customHeight="1">
      <c r="A25" s="360"/>
      <c r="B25" s="362"/>
      <c r="C25" s="193" t="s">
        <v>304</v>
      </c>
      <c r="D25" s="349"/>
      <c r="E25" s="349"/>
      <c r="F25" s="349"/>
      <c r="G25" s="349"/>
      <c r="H25" s="188"/>
      <c r="I25" s="188"/>
      <c r="J25" s="188">
        <v>5.5999999999999999E-3</v>
      </c>
      <c r="K25" s="335" t="s">
        <v>206</v>
      </c>
      <c r="L25" s="335" t="s">
        <v>216</v>
      </c>
    </row>
    <row r="26" spans="1:14" ht="27.95">
      <c r="A26" s="360"/>
      <c r="B26" s="362"/>
      <c r="C26" s="193" t="s">
        <v>305</v>
      </c>
      <c r="D26" s="350"/>
      <c r="E26" s="350"/>
      <c r="F26" s="350"/>
      <c r="G26" s="350"/>
      <c r="H26" s="188"/>
      <c r="I26" s="188"/>
      <c r="J26" s="188">
        <v>4.0000000000000002E-4</v>
      </c>
      <c r="K26" s="335"/>
      <c r="L26" s="335"/>
    </row>
    <row r="27" spans="1:14" s="89" customFormat="1" ht="30" customHeight="1">
      <c r="A27" s="360"/>
      <c r="B27" s="362" t="s">
        <v>92</v>
      </c>
      <c r="C27" s="106" t="s">
        <v>306</v>
      </c>
      <c r="D27" s="343">
        <v>3615573</v>
      </c>
      <c r="E27" s="343">
        <v>1979</v>
      </c>
      <c r="F27" s="343" t="s">
        <v>181</v>
      </c>
      <c r="G27" s="343" t="s">
        <v>78</v>
      </c>
      <c r="H27" s="189">
        <v>1.2</v>
      </c>
      <c r="I27" s="189">
        <v>19.3</v>
      </c>
      <c r="J27" s="189">
        <v>10</v>
      </c>
      <c r="K27" s="347" t="s">
        <v>307</v>
      </c>
      <c r="L27" s="347" t="s">
        <v>216</v>
      </c>
    </row>
    <row r="28" spans="1:14" s="89" customFormat="1" ht="27.95">
      <c r="A28" s="360"/>
      <c r="B28" s="362"/>
      <c r="C28" s="106" t="s">
        <v>308</v>
      </c>
      <c r="D28" s="344"/>
      <c r="E28" s="344"/>
      <c r="F28" s="344"/>
      <c r="G28" s="344"/>
      <c r="H28" s="189">
        <v>3.5</v>
      </c>
      <c r="I28" s="189">
        <v>19.8</v>
      </c>
      <c r="J28" s="189">
        <v>8.6</v>
      </c>
      <c r="K28" s="347"/>
      <c r="L28" s="347"/>
    </row>
    <row r="29" spans="1:14" s="89" customFormat="1" ht="27.95">
      <c r="A29" s="360"/>
      <c r="B29" s="362"/>
      <c r="C29" s="106" t="s">
        <v>309</v>
      </c>
      <c r="D29" s="344"/>
      <c r="E29" s="344"/>
      <c r="F29" s="344"/>
      <c r="G29" s="344"/>
      <c r="H29" s="189">
        <v>0.7</v>
      </c>
      <c r="I29" s="189">
        <v>8.8000000000000007</v>
      </c>
      <c r="J29" s="189">
        <v>4.8</v>
      </c>
      <c r="K29" s="347"/>
      <c r="L29" s="347"/>
    </row>
    <row r="30" spans="1:14" s="89" customFormat="1" ht="30" customHeight="1">
      <c r="A30" s="360"/>
      <c r="B30" s="362"/>
      <c r="C30" s="106" t="s">
        <v>310</v>
      </c>
      <c r="D30" s="344"/>
      <c r="E30" s="344"/>
      <c r="F30" s="344"/>
      <c r="G30" s="344"/>
      <c r="H30" s="189">
        <v>1.3</v>
      </c>
      <c r="I30" s="189">
        <v>16.899999999999999</v>
      </c>
      <c r="J30" s="189">
        <v>5.3</v>
      </c>
      <c r="K30" s="347"/>
      <c r="L30" s="347"/>
    </row>
    <row r="31" spans="1:14" s="89" customFormat="1" ht="27.95">
      <c r="A31" s="360"/>
      <c r="B31" s="362"/>
      <c r="C31" s="106" t="s">
        <v>311</v>
      </c>
      <c r="D31" s="344"/>
      <c r="E31" s="344"/>
      <c r="F31" s="344"/>
      <c r="G31" s="344"/>
      <c r="H31" s="189">
        <v>2.1</v>
      </c>
      <c r="I31" s="189">
        <v>2.5</v>
      </c>
      <c r="J31" s="189">
        <v>2.2999999999999998</v>
      </c>
      <c r="K31" s="347"/>
      <c r="L31" s="347"/>
    </row>
    <row r="32" spans="1:14" s="89" customFormat="1" ht="27.95">
      <c r="A32" s="360"/>
      <c r="B32" s="362"/>
      <c r="C32" s="106" t="s">
        <v>312</v>
      </c>
      <c r="D32" s="344"/>
      <c r="E32" s="344"/>
      <c r="F32" s="344"/>
      <c r="G32" s="344"/>
      <c r="H32" s="189">
        <v>1.5</v>
      </c>
      <c r="I32" s="189">
        <v>7.1</v>
      </c>
      <c r="J32" s="189">
        <v>4.3</v>
      </c>
      <c r="K32" s="347"/>
      <c r="L32" s="347"/>
    </row>
    <row r="33" spans="1:13" ht="42">
      <c r="A33" s="360"/>
      <c r="B33" s="362"/>
      <c r="C33" s="102" t="s">
        <v>313</v>
      </c>
      <c r="D33" s="344"/>
      <c r="E33" s="344"/>
      <c r="F33" s="344"/>
      <c r="G33" s="344"/>
      <c r="H33" s="188"/>
      <c r="I33" s="188">
        <v>41.4</v>
      </c>
      <c r="J33" s="188">
        <v>26.4</v>
      </c>
      <c r="K33" s="347"/>
      <c r="L33" s="347"/>
    </row>
    <row r="34" spans="1:13" ht="27.95">
      <c r="A34" s="360"/>
      <c r="B34" s="362"/>
      <c r="C34" s="129" t="s">
        <v>314</v>
      </c>
      <c r="D34" s="344"/>
      <c r="E34" s="344"/>
      <c r="F34" s="344"/>
      <c r="G34" s="344"/>
      <c r="H34" s="121">
        <v>35.4</v>
      </c>
      <c r="I34" s="121">
        <v>59</v>
      </c>
      <c r="J34" s="121">
        <v>47.2</v>
      </c>
      <c r="K34" s="347"/>
      <c r="L34" s="347"/>
      <c r="M34" s="85" t="s">
        <v>315</v>
      </c>
    </row>
    <row r="35" spans="1:13" ht="27.95">
      <c r="A35" s="360"/>
      <c r="B35" s="362"/>
      <c r="C35" s="129" t="s">
        <v>316</v>
      </c>
      <c r="D35" s="344"/>
      <c r="E35" s="344"/>
      <c r="F35" s="344"/>
      <c r="G35" s="344"/>
      <c r="H35" s="121">
        <v>0.5</v>
      </c>
      <c r="I35" s="121">
        <v>13.1</v>
      </c>
      <c r="J35" s="121">
        <v>5.8</v>
      </c>
      <c r="K35" s="347"/>
      <c r="L35" s="347"/>
    </row>
    <row r="36" spans="1:13" ht="27.95">
      <c r="A36" s="360"/>
      <c r="B36" s="362"/>
      <c r="C36" s="129" t="s">
        <v>317</v>
      </c>
      <c r="D36" s="345"/>
      <c r="E36" s="345"/>
      <c r="F36" s="345"/>
      <c r="G36" s="345"/>
      <c r="H36" s="121">
        <v>2.1</v>
      </c>
      <c r="I36" s="121">
        <v>3.1</v>
      </c>
      <c r="J36" s="121">
        <v>2.6</v>
      </c>
      <c r="K36" s="347"/>
      <c r="L36" s="347"/>
    </row>
    <row r="37" spans="1:13" ht="56.1">
      <c r="A37" s="360"/>
      <c r="B37" s="363" t="s">
        <v>189</v>
      </c>
      <c r="C37" s="129" t="s">
        <v>318</v>
      </c>
      <c r="D37" s="121">
        <v>180</v>
      </c>
      <c r="E37" s="121">
        <v>1977</v>
      </c>
      <c r="F37" s="196" t="s">
        <v>77</v>
      </c>
      <c r="G37" s="121" t="s">
        <v>191</v>
      </c>
      <c r="H37" s="121"/>
      <c r="I37" s="121"/>
      <c r="J37" s="121">
        <v>0.02</v>
      </c>
      <c r="K37" s="121"/>
      <c r="L37" s="121"/>
      <c r="M37" s="91" t="s">
        <v>319</v>
      </c>
    </row>
    <row r="38" spans="1:13" ht="56.1">
      <c r="A38" s="360"/>
      <c r="B38" s="363"/>
      <c r="C38" s="129" t="s">
        <v>320</v>
      </c>
      <c r="D38" s="121">
        <v>180</v>
      </c>
      <c r="E38" s="121">
        <v>1977</v>
      </c>
      <c r="F38" s="196" t="s">
        <v>77</v>
      </c>
      <c r="G38" s="121" t="s">
        <v>191</v>
      </c>
      <c r="H38" s="121"/>
      <c r="I38" s="121"/>
      <c r="J38" s="121">
        <v>0.2</v>
      </c>
      <c r="K38" s="121"/>
      <c r="L38" s="121"/>
    </row>
    <row r="39" spans="1:13" ht="42">
      <c r="A39" s="361"/>
      <c r="B39" s="363"/>
      <c r="C39" s="129" t="s">
        <v>321</v>
      </c>
      <c r="D39" s="121">
        <v>180</v>
      </c>
      <c r="E39" s="121">
        <v>1977</v>
      </c>
      <c r="F39" s="196" t="s">
        <v>77</v>
      </c>
      <c r="G39" s="121" t="s">
        <v>191</v>
      </c>
      <c r="H39" s="121">
        <v>1.6</v>
      </c>
      <c r="I39" s="121">
        <v>4</v>
      </c>
      <c r="J39" s="121">
        <v>2.8</v>
      </c>
      <c r="K39" s="121"/>
      <c r="L39" s="121"/>
    </row>
    <row r="40" spans="1:13" ht="27.95">
      <c r="A40" s="354" t="s">
        <v>322</v>
      </c>
      <c r="B40" s="355" t="s">
        <v>201</v>
      </c>
      <c r="C40" s="129" t="s">
        <v>323</v>
      </c>
      <c r="D40" s="121">
        <v>783704</v>
      </c>
      <c r="E40" s="121">
        <v>2000</v>
      </c>
      <c r="F40" s="121" t="s">
        <v>77</v>
      </c>
      <c r="G40" s="196" t="s">
        <v>72</v>
      </c>
      <c r="H40" s="121"/>
      <c r="I40" s="130"/>
      <c r="J40" s="121">
        <v>4.2999999999999997E-2</v>
      </c>
      <c r="K40" s="121" t="s">
        <v>206</v>
      </c>
      <c r="L40" s="121"/>
      <c r="M40" s="91" t="s">
        <v>324</v>
      </c>
    </row>
    <row r="41" spans="1:13" ht="27.95">
      <c r="A41" s="354"/>
      <c r="B41" s="355"/>
      <c r="C41" s="129" t="s">
        <v>323</v>
      </c>
      <c r="D41" s="121">
        <v>783704</v>
      </c>
      <c r="E41" s="121">
        <v>2000</v>
      </c>
      <c r="F41" s="121" t="s">
        <v>77</v>
      </c>
      <c r="G41" s="196" t="s">
        <v>72</v>
      </c>
      <c r="H41" s="121">
        <v>0.122</v>
      </c>
      <c r="I41" s="121">
        <v>0.371</v>
      </c>
      <c r="J41" s="121">
        <f t="shared" ref="J41:J43" si="0">AVERAGE(H41:I41)</f>
        <v>0.2465</v>
      </c>
      <c r="K41" s="121" t="s">
        <v>206</v>
      </c>
      <c r="L41" s="121"/>
    </row>
    <row r="42" spans="1:13" ht="27.95">
      <c r="A42" s="354"/>
      <c r="B42" s="355"/>
      <c r="C42" s="129" t="s">
        <v>323</v>
      </c>
      <c r="D42" s="121">
        <v>783704</v>
      </c>
      <c r="E42" s="121">
        <v>2000</v>
      </c>
      <c r="F42" s="121" t="s">
        <v>77</v>
      </c>
      <c r="G42" s="196" t="s">
        <v>72</v>
      </c>
      <c r="H42" s="121">
        <v>0.34399999999999997</v>
      </c>
      <c r="I42" s="121">
        <v>0.48199999999999998</v>
      </c>
      <c r="J42" s="121">
        <f t="shared" si="0"/>
        <v>0.41299999999999998</v>
      </c>
      <c r="K42" s="121" t="s">
        <v>206</v>
      </c>
      <c r="L42" s="121"/>
    </row>
    <row r="43" spans="1:13" ht="27.95">
      <c r="A43" s="354"/>
      <c r="B43" s="355"/>
      <c r="C43" s="129" t="s">
        <v>323</v>
      </c>
      <c r="D43" s="121">
        <v>783704</v>
      </c>
      <c r="E43" s="121">
        <v>2000</v>
      </c>
      <c r="F43" s="121" t="s">
        <v>77</v>
      </c>
      <c r="G43" s="196" t="s">
        <v>72</v>
      </c>
      <c r="H43" s="121">
        <v>4.7E-2</v>
      </c>
      <c r="I43" s="121">
        <v>7.3999999999999996E-2</v>
      </c>
      <c r="J43" s="121">
        <f t="shared" si="0"/>
        <v>6.0499999999999998E-2</v>
      </c>
      <c r="K43" s="121" t="s">
        <v>206</v>
      </c>
      <c r="L43" s="121"/>
    </row>
    <row r="44" spans="1:13" ht="27.95">
      <c r="A44" s="354"/>
      <c r="B44" s="355"/>
      <c r="C44" s="129" t="s">
        <v>325</v>
      </c>
      <c r="D44" s="121">
        <v>783704</v>
      </c>
      <c r="E44" s="121">
        <v>2000</v>
      </c>
      <c r="F44" s="121" t="s">
        <v>77</v>
      </c>
      <c r="G44" s="196" t="s">
        <v>72</v>
      </c>
      <c r="H44" s="121">
        <v>8.0000000000000002E-3</v>
      </c>
      <c r="I44" s="121">
        <v>1.4999999999999999E-2</v>
      </c>
      <c r="J44" s="121">
        <f>AVERAGE(H44:I44)</f>
        <v>1.15E-2</v>
      </c>
      <c r="K44" s="121" t="s">
        <v>206</v>
      </c>
      <c r="L44" s="121"/>
    </row>
    <row r="45" spans="1:13" ht="27.95">
      <c r="A45" s="354"/>
      <c r="B45" s="355"/>
      <c r="C45" s="129" t="s">
        <v>325</v>
      </c>
      <c r="D45" s="121">
        <v>783704</v>
      </c>
      <c r="E45" s="121">
        <v>2000</v>
      </c>
      <c r="F45" s="121" t="s">
        <v>77</v>
      </c>
      <c r="G45" s="196" t="s">
        <v>72</v>
      </c>
      <c r="H45" s="121">
        <v>2.7E-2</v>
      </c>
      <c r="I45" s="121">
        <v>4.7E-2</v>
      </c>
      <c r="J45" s="121">
        <f>AVERAGE(H45:I45)</f>
        <v>3.6999999999999998E-2</v>
      </c>
      <c r="K45" s="121" t="s">
        <v>206</v>
      </c>
      <c r="L45" s="121"/>
    </row>
    <row r="46" spans="1:13" ht="27.95">
      <c r="A46" s="354"/>
      <c r="B46" s="355"/>
      <c r="C46" s="129" t="s">
        <v>325</v>
      </c>
      <c r="D46" s="121">
        <v>783704</v>
      </c>
      <c r="E46" s="121">
        <v>2000</v>
      </c>
      <c r="F46" s="121" t="s">
        <v>77</v>
      </c>
      <c r="G46" s="196" t="s">
        <v>72</v>
      </c>
      <c r="H46" s="121">
        <v>0.01</v>
      </c>
      <c r="I46" s="121">
        <v>0.108</v>
      </c>
      <c r="J46" s="121">
        <f>AVERAGE(H46:I46)</f>
        <v>5.8999999999999997E-2</v>
      </c>
      <c r="K46" s="121" t="s">
        <v>206</v>
      </c>
      <c r="L46" s="121"/>
    </row>
    <row r="47" spans="1:13" ht="27.95">
      <c r="A47" s="354"/>
      <c r="B47" s="355"/>
      <c r="C47" s="129" t="s">
        <v>326</v>
      </c>
      <c r="D47" s="121">
        <v>783704</v>
      </c>
      <c r="E47" s="121">
        <v>2000</v>
      </c>
      <c r="F47" s="121" t="s">
        <v>77</v>
      </c>
      <c r="G47" s="196" t="s">
        <v>72</v>
      </c>
      <c r="H47" s="121">
        <v>1.7000000000000001E-2</v>
      </c>
      <c r="I47" s="121">
        <v>0.02</v>
      </c>
      <c r="J47" s="121">
        <f>AVERAGE(H47:I47)</f>
        <v>1.8500000000000003E-2</v>
      </c>
      <c r="K47" s="121" t="s">
        <v>206</v>
      </c>
      <c r="L47" s="121"/>
    </row>
    <row r="48" spans="1:13" ht="15.6">
      <c r="A48" s="93"/>
      <c r="B48" s="93"/>
      <c r="C48" s="93"/>
      <c r="D48" s="94"/>
      <c r="E48" s="94"/>
      <c r="F48" s="95"/>
      <c r="G48" s="94"/>
      <c r="H48" s="94"/>
      <c r="I48" s="94"/>
      <c r="J48" s="94"/>
      <c r="K48" s="90"/>
    </row>
    <row r="49" spans="1:14" ht="15.6">
      <c r="A49" s="93"/>
      <c r="B49" s="93"/>
      <c r="C49" s="96"/>
      <c r="D49" s="97"/>
      <c r="E49" s="97"/>
      <c r="F49" s="95"/>
      <c r="G49" s="95"/>
      <c r="H49" s="97"/>
      <c r="I49" s="97"/>
      <c r="J49" s="97"/>
    </row>
    <row r="50" spans="1:14">
      <c r="N50" s="92"/>
    </row>
    <row r="51" spans="1:14">
      <c r="N51" s="92"/>
    </row>
    <row r="52" spans="1:14">
      <c r="A52" s="92"/>
      <c r="B52" s="92"/>
      <c r="N52" s="92"/>
    </row>
    <row r="53" spans="1:14">
      <c r="A53" s="92"/>
      <c r="B53" s="92"/>
    </row>
    <row r="54" spans="1:14">
      <c r="A54" s="92"/>
      <c r="B54" s="92"/>
    </row>
    <row r="55" spans="1:14">
      <c r="A55" s="92"/>
      <c r="B55" s="92"/>
    </row>
    <row r="56" spans="1:14">
      <c r="D56" s="98"/>
      <c r="E56" s="98"/>
    </row>
    <row r="58" spans="1:14">
      <c r="G58" s="99"/>
    </row>
    <row r="59" spans="1:14">
      <c r="A59" s="92"/>
      <c r="B59" s="92"/>
      <c r="G59" s="99"/>
    </row>
    <row r="60" spans="1:14">
      <c r="A60" s="92"/>
      <c r="B60" s="92"/>
      <c r="G60" s="99"/>
    </row>
    <row r="61" spans="1:14">
      <c r="A61" s="92"/>
      <c r="B61" s="92"/>
      <c r="G61" s="99"/>
    </row>
    <row r="62" spans="1:14">
      <c r="D62" s="98"/>
      <c r="G62" s="99"/>
    </row>
    <row r="65" spans="1:4">
      <c r="A65" s="92"/>
      <c r="B65" s="92"/>
    </row>
    <row r="66" spans="1:4">
      <c r="A66" s="92"/>
      <c r="B66" s="92"/>
    </row>
    <row r="67" spans="1:4">
      <c r="A67" s="92"/>
      <c r="B67" s="92"/>
    </row>
    <row r="68" spans="1:4">
      <c r="D68" s="98"/>
    </row>
    <row r="71" spans="1:4">
      <c r="A71" s="92"/>
      <c r="B71" s="92"/>
    </row>
    <row r="72" spans="1:4">
      <c r="A72" s="92"/>
      <c r="B72" s="92"/>
    </row>
    <row r="73" spans="1:4">
      <c r="A73" s="92"/>
      <c r="B73" s="92"/>
    </row>
    <row r="74" spans="1:4">
      <c r="D74" s="98"/>
    </row>
    <row r="77" spans="1:4">
      <c r="D77" s="99"/>
    </row>
    <row r="78" spans="1:4">
      <c r="D78" s="99"/>
    </row>
    <row r="79" spans="1:4">
      <c r="D79" s="98"/>
    </row>
    <row r="80" spans="1:4">
      <c r="D80" s="98"/>
    </row>
  </sheetData>
  <autoFilter ref="A4:N43" xr:uid="{2CE51D0B-FE78-4350-9F0D-2FF7CA6692EA}"/>
  <mergeCells count="44">
    <mergeCell ref="G27:G36"/>
    <mergeCell ref="G5:G10"/>
    <mergeCell ref="G14:G15"/>
    <mergeCell ref="F14:F15"/>
    <mergeCell ref="G21:G26"/>
    <mergeCell ref="F5:F10"/>
    <mergeCell ref="L25:L26"/>
    <mergeCell ref="A3:A4"/>
    <mergeCell ref="C3:C4"/>
    <mergeCell ref="D3:J3"/>
    <mergeCell ref="A5:A39"/>
    <mergeCell ref="B3:B4"/>
    <mergeCell ref="B5:B26"/>
    <mergeCell ref="B27:B36"/>
    <mergeCell ref="B37:B39"/>
    <mergeCell ref="D27:D36"/>
    <mergeCell ref="E27:E36"/>
    <mergeCell ref="F27:F36"/>
    <mergeCell ref="D16:D20"/>
    <mergeCell ref="D14:D15"/>
    <mergeCell ref="E14:E15"/>
    <mergeCell ref="E16:E20"/>
    <mergeCell ref="D21:D26"/>
    <mergeCell ref="E21:E26"/>
    <mergeCell ref="F21:F26"/>
    <mergeCell ref="K25:K26"/>
    <mergeCell ref="F16:F20"/>
    <mergeCell ref="G16:G20"/>
    <mergeCell ref="A40:A47"/>
    <mergeCell ref="B40:B47"/>
    <mergeCell ref="L27:L36"/>
    <mergeCell ref="K27:K36"/>
    <mergeCell ref="M3:M4"/>
    <mergeCell ref="L5:L10"/>
    <mergeCell ref="L21:L22"/>
    <mergeCell ref="K23:K24"/>
    <mergeCell ref="L23:L24"/>
    <mergeCell ref="K21:K22"/>
    <mergeCell ref="K3:K4"/>
    <mergeCell ref="L3:L4"/>
    <mergeCell ref="K14:K15"/>
    <mergeCell ref="L14:L15"/>
    <mergeCell ref="D5:D10"/>
    <mergeCell ref="E5:E10"/>
  </mergeCells>
  <phoneticPr fontId="8" type="noConversion"/>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AC770F-0014-4B57-BF4D-86DE2E24520A}">
  <sheetPr codeName="Sheet6">
    <tabColor theme="8" tint="0.79998168889431442"/>
  </sheetPr>
  <dimension ref="A1:O13"/>
  <sheetViews>
    <sheetView workbookViewId="0">
      <pane xSplit="3" ySplit="4" topLeftCell="D5" activePane="bottomRight" state="frozen"/>
      <selection pane="bottomRight" activeCell="H8" sqref="H8"/>
      <selection pane="bottomLeft" activeCell="D3" sqref="D3:D4"/>
      <selection pane="topRight" activeCell="D3" sqref="D3:D4"/>
    </sheetView>
  </sheetViews>
  <sheetFormatPr defaultColWidth="9.140625" defaultRowHeight="14.1"/>
  <cols>
    <col min="1" max="2" width="32.7109375" style="92" customWidth="1"/>
    <col min="3" max="3" width="44.28515625" style="92" customWidth="1"/>
    <col min="4" max="9" width="9.140625" style="92"/>
    <col min="10" max="11" width="10.5703125" style="92" customWidth="1"/>
    <col min="12" max="12" width="19.7109375" style="92" customWidth="1"/>
    <col min="13" max="13" width="40.140625" style="92" customWidth="1"/>
    <col min="14" max="16384" width="9.140625" style="92"/>
  </cols>
  <sheetData>
    <row r="1" spans="1:15">
      <c r="A1" s="92" t="s">
        <v>268</v>
      </c>
    </row>
    <row r="3" spans="1:15" s="85" customFormat="1" ht="17.45">
      <c r="A3" s="357" t="s">
        <v>34</v>
      </c>
      <c r="B3" s="357" t="s">
        <v>35</v>
      </c>
      <c r="C3" s="357" t="s">
        <v>269</v>
      </c>
      <c r="D3" s="358" t="s">
        <v>327</v>
      </c>
      <c r="E3" s="358"/>
      <c r="F3" s="358"/>
      <c r="G3" s="358"/>
      <c r="H3" s="358"/>
      <c r="I3" s="358"/>
      <c r="J3" s="358"/>
      <c r="K3" s="334" t="s">
        <v>237</v>
      </c>
      <c r="L3" s="334" t="s">
        <v>238</v>
      </c>
      <c r="M3" s="364" t="s">
        <v>328</v>
      </c>
    </row>
    <row r="4" spans="1:15" s="85" customFormat="1" ht="47.25" customHeight="1">
      <c r="A4" s="357"/>
      <c r="B4" s="357"/>
      <c r="C4" s="357"/>
      <c r="D4" s="195" t="s">
        <v>54</v>
      </c>
      <c r="E4" s="195" t="s">
        <v>55</v>
      </c>
      <c r="F4" s="195" t="s">
        <v>56</v>
      </c>
      <c r="G4" s="195" t="s">
        <v>57</v>
      </c>
      <c r="H4" s="195" t="s">
        <v>58</v>
      </c>
      <c r="I4" s="195" t="s">
        <v>59</v>
      </c>
      <c r="J4" s="195" t="s">
        <v>60</v>
      </c>
      <c r="K4" s="334"/>
      <c r="L4" s="334"/>
      <c r="M4" s="365"/>
    </row>
    <row r="5" spans="1:15" s="85" customFormat="1" ht="56.1">
      <c r="A5" s="335" t="s">
        <v>68</v>
      </c>
      <c r="B5" s="340" t="s">
        <v>92</v>
      </c>
      <c r="C5" s="102" t="s">
        <v>329</v>
      </c>
      <c r="D5" s="348">
        <v>2604770</v>
      </c>
      <c r="E5" s="348">
        <v>2000</v>
      </c>
      <c r="F5" s="348" t="s">
        <v>77</v>
      </c>
      <c r="G5" s="348" t="s">
        <v>78</v>
      </c>
      <c r="H5" s="88"/>
      <c r="I5" s="88">
        <v>0.01</v>
      </c>
      <c r="J5" s="88"/>
      <c r="K5" s="348" t="s">
        <v>287</v>
      </c>
      <c r="L5" s="335" t="s">
        <v>330</v>
      </c>
      <c r="M5" s="132" t="s">
        <v>331</v>
      </c>
    </row>
    <row r="6" spans="1:15" s="85" customFormat="1" ht="27.95">
      <c r="A6" s="335"/>
      <c r="B6" s="340"/>
      <c r="C6" s="102" t="s">
        <v>332</v>
      </c>
      <c r="D6" s="349"/>
      <c r="E6" s="349">
        <v>2000</v>
      </c>
      <c r="F6" s="349" t="s">
        <v>77</v>
      </c>
      <c r="G6" s="349" t="s">
        <v>78</v>
      </c>
      <c r="H6" s="88"/>
      <c r="I6" s="88">
        <v>0.01</v>
      </c>
      <c r="J6" s="88"/>
      <c r="K6" s="349"/>
      <c r="L6" s="335"/>
      <c r="M6" s="132" t="s">
        <v>333</v>
      </c>
    </row>
    <row r="7" spans="1:15" s="85" customFormat="1" ht="27.95">
      <c r="A7" s="335"/>
      <c r="B7" s="340"/>
      <c r="C7" s="102" t="s">
        <v>334</v>
      </c>
      <c r="D7" s="349"/>
      <c r="E7" s="349">
        <v>2000</v>
      </c>
      <c r="F7" s="349" t="s">
        <v>77</v>
      </c>
      <c r="G7" s="349" t="s">
        <v>78</v>
      </c>
      <c r="H7" s="88"/>
      <c r="I7" s="88">
        <v>0.01</v>
      </c>
      <c r="J7" s="88"/>
      <c r="K7" s="349"/>
      <c r="L7" s="335"/>
      <c r="M7" s="132" t="s">
        <v>333</v>
      </c>
    </row>
    <row r="8" spans="1:15" s="85" customFormat="1" ht="27.95">
      <c r="A8" s="335"/>
      <c r="B8" s="340"/>
      <c r="C8" s="102" t="s">
        <v>335</v>
      </c>
      <c r="D8" s="349"/>
      <c r="E8" s="349">
        <v>2000</v>
      </c>
      <c r="F8" s="349" t="s">
        <v>77</v>
      </c>
      <c r="G8" s="349" t="s">
        <v>78</v>
      </c>
      <c r="H8" s="88">
        <v>0.01</v>
      </c>
      <c r="I8" s="88">
        <v>0.05</v>
      </c>
      <c r="J8" s="88">
        <v>0.02</v>
      </c>
      <c r="K8" s="349"/>
      <c r="L8" s="335"/>
      <c r="M8" s="132" t="s">
        <v>336</v>
      </c>
    </row>
    <row r="9" spans="1:15" ht="42">
      <c r="A9" s="335"/>
      <c r="B9" s="340"/>
      <c r="C9" s="102" t="s">
        <v>337</v>
      </c>
      <c r="D9" s="349"/>
      <c r="E9" s="349">
        <v>2000</v>
      </c>
      <c r="F9" s="349" t="s">
        <v>77</v>
      </c>
      <c r="G9" s="349" t="s">
        <v>78</v>
      </c>
      <c r="H9" s="88"/>
      <c r="I9" s="88">
        <v>0.01</v>
      </c>
      <c r="J9" s="100"/>
      <c r="K9" s="349"/>
      <c r="L9" s="335" t="s">
        <v>338</v>
      </c>
      <c r="M9" s="132" t="s">
        <v>339</v>
      </c>
      <c r="O9" s="23"/>
    </row>
    <row r="10" spans="1:15" ht="27.95">
      <c r="A10" s="335"/>
      <c r="B10" s="340"/>
      <c r="C10" s="102" t="s">
        <v>340</v>
      </c>
      <c r="D10" s="349"/>
      <c r="E10" s="349">
        <v>2000</v>
      </c>
      <c r="F10" s="349" t="s">
        <v>77</v>
      </c>
      <c r="G10" s="349" t="s">
        <v>78</v>
      </c>
      <c r="H10" s="88"/>
      <c r="I10" s="88">
        <v>0.01</v>
      </c>
      <c r="J10" s="100"/>
      <c r="K10" s="349"/>
      <c r="L10" s="335"/>
      <c r="M10" s="132" t="s">
        <v>341</v>
      </c>
    </row>
    <row r="11" spans="1:15" ht="27.95">
      <c r="A11" s="335"/>
      <c r="B11" s="340"/>
      <c r="C11" s="102" t="s">
        <v>342</v>
      </c>
      <c r="D11" s="349"/>
      <c r="E11" s="349">
        <v>2000</v>
      </c>
      <c r="F11" s="349" t="s">
        <v>77</v>
      </c>
      <c r="G11" s="349" t="s">
        <v>78</v>
      </c>
      <c r="H11" s="88"/>
      <c r="I11" s="88">
        <v>0.01</v>
      </c>
      <c r="J11" s="100"/>
      <c r="K11" s="349"/>
      <c r="L11" s="335"/>
      <c r="M11" s="132" t="s">
        <v>341</v>
      </c>
    </row>
    <row r="12" spans="1:15" ht="27.95">
      <c r="A12" s="335"/>
      <c r="B12" s="340"/>
      <c r="C12" s="102" t="s">
        <v>343</v>
      </c>
      <c r="D12" s="350"/>
      <c r="E12" s="350">
        <v>2000</v>
      </c>
      <c r="F12" s="350" t="s">
        <v>77</v>
      </c>
      <c r="G12" s="350" t="s">
        <v>78</v>
      </c>
      <c r="H12" s="88"/>
      <c r="I12" s="88">
        <v>0.01</v>
      </c>
      <c r="J12" s="100"/>
      <c r="K12" s="350"/>
      <c r="L12" s="335"/>
      <c r="M12" s="132" t="s">
        <v>341</v>
      </c>
    </row>
    <row r="13" spans="1:15" s="85" customFormat="1" ht="42">
      <c r="A13" s="128" t="s">
        <v>322</v>
      </c>
      <c r="B13" s="123" t="s">
        <v>201</v>
      </c>
      <c r="C13" s="124" t="s">
        <v>344</v>
      </c>
      <c r="D13" s="125">
        <v>783704</v>
      </c>
      <c r="E13" s="125">
        <v>2000</v>
      </c>
      <c r="F13" s="125" t="s">
        <v>77</v>
      </c>
      <c r="G13" s="126" t="s">
        <v>72</v>
      </c>
      <c r="H13" s="127">
        <v>1.1000000000000001E-2</v>
      </c>
      <c r="I13" s="127">
        <v>9.5714285714285727E-3</v>
      </c>
      <c r="J13" s="127">
        <v>9.9999999999999985E-3</v>
      </c>
      <c r="K13" s="122"/>
      <c r="L13" s="122"/>
      <c r="M13" s="133" t="s">
        <v>345</v>
      </c>
    </row>
  </sheetData>
  <autoFilter ref="C4:J12" xr:uid="{D1AC770F-0014-4B57-BF4D-86DE2E24520A}"/>
  <mergeCells count="16">
    <mergeCell ref="M3:M4"/>
    <mergeCell ref="B5:B12"/>
    <mergeCell ref="A5:A12"/>
    <mergeCell ref="K3:K4"/>
    <mergeCell ref="L3:L4"/>
    <mergeCell ref="D5:D12"/>
    <mergeCell ref="E5:E12"/>
    <mergeCell ref="F5:F12"/>
    <mergeCell ref="G5:G12"/>
    <mergeCell ref="K5:K12"/>
    <mergeCell ref="L5:L8"/>
    <mergeCell ref="L9:L12"/>
    <mergeCell ref="C3:C4"/>
    <mergeCell ref="D3:J3"/>
    <mergeCell ref="A3:A4"/>
    <mergeCell ref="B3:B4"/>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4ffa91fb-a0ff-4ac5-b2db-65c790d184a4" xsi:nil="true"/>
    <lcf76f155ced4ddcb4097134ff3c332f xmlns="ead8da0f-3542-4e50-96c8-f1f698624e86">
      <Terms xmlns="http://schemas.microsoft.com/office/infopath/2007/PartnerControls"/>
    </lcf76f155ced4ddcb4097134ff3c332f>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_ip_UnifiedCompliancePolicyProperties xmlns="http://schemas.microsoft.com/sharepoint/v3" xsi:nil="true"/>
    <Rights xmlns="4ffa91fb-a0ff-4ac5-b2db-65c790d184a4" xsi:nil="true"/>
    <Document_x0020_Creation_x0020_Date xmlns="4ffa91fb-a0ff-4ac5-b2db-65c790d184a4">2023-10-05T17:05:09+00:00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documentManagement>
</p:properties>
</file>

<file path=customXml/item2.xml><?xml version="1.0" encoding="utf-8"?>
<?mso-contentType ?>
<SharedContentType xmlns="Microsoft.SharePoint.Taxonomy.ContentTypeSync" SourceId="29f62856-1543-49d4-a736-4569d363f533" ContentTypeId="0x0101" PreviousValue="false"/>
</file>

<file path=customXml/item3.xml><?xml version="1.0" encoding="utf-8"?>
<ct:contentTypeSchema xmlns:ct="http://schemas.microsoft.com/office/2006/metadata/contentType" xmlns:ma="http://schemas.microsoft.com/office/2006/metadata/properties/metaAttributes" ct:_="" ma:_="" ma:contentTypeName="Document" ma:contentTypeID="0x010100D723352F79007E408EFF44D6142FFCE2" ma:contentTypeVersion="19" ma:contentTypeDescription="Create a new document." ma:contentTypeScope="" ma:versionID="ea5c35a8ddc5b5f8577c7c282b64a11a">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fecc2597-e8fd-4279-ac06-bd7c891938be" xmlns:ns6="ead8da0f-3542-4e50-96c8-f1f698624e86" targetNamespace="http://schemas.microsoft.com/office/2006/metadata/properties" ma:root="true" ma:fieldsID="d684dd036498752205bc550eff25a50e" ns1:_="" ns2:_="" ns3:_="" ns4:_="" ns5:_="" ns6:_="">
    <xsd:import namespace="http://schemas.microsoft.com/sharepoint/v3"/>
    <xsd:import namespace="4ffa91fb-a0ff-4ac5-b2db-65c790d184a4"/>
    <xsd:import namespace="http://schemas.microsoft.com/sharepoint.v3"/>
    <xsd:import namespace="http://schemas.microsoft.com/sharepoint/v3/fields"/>
    <xsd:import namespace="fecc2597-e8fd-4279-ac06-bd7c891938be"/>
    <xsd:import namespace="ead8da0f-3542-4e50-96c8-f1f698624e86"/>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SharedWithUsers" minOccurs="0"/>
                <xsd:element ref="ns5:SharedWithDetails" minOccurs="0"/>
                <xsd:element ref="ns6:MediaServiceMetadata" minOccurs="0"/>
                <xsd:element ref="ns6:MediaServiceFastMetadata" minOccurs="0"/>
                <xsd:element ref="ns6:MediaServiceAutoTags" minOccurs="0"/>
                <xsd:element ref="ns6:MediaServiceOCR" minOccurs="0"/>
                <xsd:element ref="ns6:MediaServiceGenerationTime" minOccurs="0"/>
                <xsd:element ref="ns6:MediaServiceEventHashCode" minOccurs="0"/>
                <xsd:element ref="ns1:_ip_UnifiedCompliancePolicyProperties" minOccurs="0"/>
                <xsd:element ref="ns1:_ip_UnifiedCompliancePolicyUIAction" minOccurs="0"/>
                <xsd:element ref="ns6:lcf76f155ced4ddcb4097134ff3c332f" minOccurs="0"/>
                <xsd:element ref="ns6:MediaServiceObjectDetectorVersions" minOccurs="0"/>
                <xsd:element ref="ns6:MediaServiceSearchProperties" minOccurs="0"/>
                <xsd:element ref="ns6: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7" nillable="true" ma:displayName="Unified Compliance Policy Properties" ma:hidden="true" ma:internalName="_ip_UnifiedCompliancePolicyProperties">
      <xsd:simpleType>
        <xsd:restriction base="dms:Note"/>
      </xsd:simpleType>
    </xsd:element>
    <xsd:element name="_ip_UnifiedCompliancePolicyUIAction" ma:index="38"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ma:readOnly="false">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160cad11-562a-4490-8456-b2fd6f157897}" ma:internalName="TaxCatchAllLabel" ma:readOnly="true" ma:showField="CatchAllDataLabel" ma:web="fecc2597-e8fd-4279-ac06-bd7c891938be">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160cad11-562a-4490-8456-b2fd6f157897}" ma:internalName="TaxCatchAll" ma:showField="CatchAllData" ma:web="fecc2597-e8fd-4279-ac06-bd7c891938be">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fecc2597-e8fd-4279-ac06-bd7c891938be" elementFormDefault="qualified">
    <xsd:import namespace="http://schemas.microsoft.com/office/2006/documentManagement/types"/>
    <xsd:import namespace="http://schemas.microsoft.com/office/infopath/2007/PartnerControls"/>
    <xsd:element name="SharedWithUsers" ma:index="2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0"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ad8da0f-3542-4e50-96c8-f1f698624e86" elementFormDefault="qualified">
    <xsd:import namespace="http://schemas.microsoft.com/office/2006/documentManagement/types"/>
    <xsd:import namespace="http://schemas.microsoft.com/office/infopath/2007/PartnerControls"/>
    <xsd:element name="MediaServiceMetadata" ma:index="31" nillable="true" ma:displayName="MediaServiceMetadata" ma:hidden="true" ma:internalName="MediaServiceMetadata" ma:readOnly="true">
      <xsd:simpleType>
        <xsd:restriction base="dms:Note"/>
      </xsd:simpleType>
    </xsd:element>
    <xsd:element name="MediaServiceFastMetadata" ma:index="32" nillable="true" ma:displayName="MediaServiceFastMetadata" ma:hidden="true" ma:internalName="MediaServiceFastMetadata" ma:readOnly="true">
      <xsd:simpleType>
        <xsd:restriction base="dms:Note"/>
      </xsd:simpleType>
    </xsd:element>
    <xsd:element name="MediaServiceAutoTags" ma:index="33" nillable="true" ma:displayName="Tags" ma:internalName="MediaServiceAutoTags" ma:readOnly="true">
      <xsd:simpleType>
        <xsd:restriction base="dms:Text"/>
      </xsd:simpleType>
    </xsd:element>
    <xsd:element name="MediaServiceOCR" ma:index="34" nillable="true" ma:displayName="Extracted Text" ma:internalName="MediaServiceOCR" ma:readOnly="true">
      <xsd:simpleType>
        <xsd:restriction base="dms:Note">
          <xsd:maxLength value="255"/>
        </xsd:restriction>
      </xsd:simpleType>
    </xsd:element>
    <xsd:element name="MediaServiceGenerationTime" ma:index="35" nillable="true" ma:displayName="MediaServiceGenerationTime" ma:hidden="true" ma:internalName="MediaServiceGenerationTime" ma:readOnly="true">
      <xsd:simpleType>
        <xsd:restriction base="dms:Text"/>
      </xsd:simpleType>
    </xsd:element>
    <xsd:element name="MediaServiceEventHashCode" ma:index="36" nillable="true" ma:displayName="MediaServiceEventHashCode" ma:hidden="true" ma:internalName="MediaServiceEventHashCode" ma:readOnly="true">
      <xsd:simpleType>
        <xsd:restriction base="dms:Text"/>
      </xsd:simpleType>
    </xsd:element>
    <xsd:element name="lcf76f155ced4ddcb4097134ff3c332f" ma:index="40"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41" nillable="true" ma:displayName="MediaServiceObjectDetectorVersions" ma:hidden="true" ma:indexed="true" ma:internalName="MediaServiceObjectDetectorVersions" ma:readOnly="true">
      <xsd:simpleType>
        <xsd:restriction base="dms:Text"/>
      </xsd:simpleType>
    </xsd:element>
    <xsd:element name="MediaServiceSearchProperties" ma:index="42" nillable="true" ma:displayName="MediaServiceSearchProperties" ma:hidden="true" ma:internalName="MediaServiceSearchProperties" ma:readOnly="true">
      <xsd:simpleType>
        <xsd:restriction base="dms:Note"/>
      </xsd:simpleType>
    </xsd:element>
    <xsd:element name="MediaServiceDateTaken" ma:index="43" nillable="true" ma:displayName="MediaServiceDateTaken" ma:description="" ma:hidden="true" ma:indexed="true" ma:internalName="MediaServiceDateTake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11D19ED-EF61-496D-8F42-EE9C53A6B6C0}"/>
</file>

<file path=customXml/itemProps2.xml><?xml version="1.0" encoding="utf-8"?>
<ds:datastoreItem xmlns:ds="http://schemas.openxmlformats.org/officeDocument/2006/customXml" ds:itemID="{11780088-B8A9-4024-9396-59AA060FC434}"/>
</file>

<file path=customXml/itemProps3.xml><?xml version="1.0" encoding="utf-8"?>
<ds:datastoreItem xmlns:ds="http://schemas.openxmlformats.org/officeDocument/2006/customXml" ds:itemID="{0A111C39-FB8B-4574-98DF-E0179C5757C9}"/>
</file>

<file path=customXml/itemProps4.xml><?xml version="1.0" encoding="utf-8"?>
<ds:datastoreItem xmlns:ds="http://schemas.openxmlformats.org/officeDocument/2006/customXml" ds:itemID="{3C2391B8-7051-473D-B7FF-EC9B2579E4E8}"/>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Laura Krnavek</dc:creator>
  <cp:keywords/>
  <dc:description/>
  <cp:lastModifiedBy>Sullivan, Ryan</cp:lastModifiedBy>
  <cp:revision/>
  <dcterms:created xsi:type="dcterms:W3CDTF">2023-02-15T14:26:23Z</dcterms:created>
  <dcterms:modified xsi:type="dcterms:W3CDTF">2024-11-21T14:59:27Z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0x010100D723352F79007E408EFF44D6142FFCE2</vt:lpwstr>
  </property>
  <property fmtid="{D5CDD505-2E9C-101B-9397-08002B2CF9AE}" pid="3" name="MediaServiceImageTags">
    <vt:lpwstr/>
  </property>
  <property fmtid="{D5CDD505-2E9C-101B-9397-08002B2CF9AE}" pid="4" name="TaxKeyword">
    <vt:lpwstr/>
  </property>
  <property fmtid="{D5CDD505-2E9C-101B-9397-08002B2CF9AE}" pid="5" name="Document_x0020_Type">
    <vt:lpwstr/>
  </property>
  <property fmtid="{D5CDD505-2E9C-101B-9397-08002B2CF9AE}" pid="6" name="EPA_x0020_Subject">
    <vt:lpwstr/>
  </property>
  <property fmtid="{D5CDD505-2E9C-101B-9397-08002B2CF9AE}" pid="7" name="EPA Subject">
    <vt:lpwstr/>
  </property>
  <property fmtid="{D5CDD505-2E9C-101B-9397-08002B2CF9AE}" pid="8" name="Document Type">
    <vt:lpwstr/>
  </property>
</Properties>
</file>