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omments1.xml" ContentType="application/vnd.openxmlformats-officedocument.spreadsheetml.comments+xml"/>
  <Override PartName="/xl/drawings/drawing3.xml" ContentType="application/vnd.openxmlformats-officedocument.drawing+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omments2.xml" ContentType="application/vnd.openxmlformats-officedocument.spreadsheetml.comments+xml"/>
  <Override PartName="/xl/drawings/drawing4.xml" ContentType="application/vnd.openxmlformats-officedocument.drawing+xml"/>
  <Override PartName="/xl/ctrlProps/ctrlProp9.xml" ContentType="application/vnd.ms-excel.controlproperties+xml"/>
  <Override PartName="/xl/ctrlProps/ctrlProp10.xml" ContentType="application/vnd.ms-excel.controlproperties+xml"/>
  <Override PartName="/xl/drawings/drawing5.xml" ContentType="application/vnd.openxmlformats-officedocument.drawing+xml"/>
  <Override PartName="/xl/ctrlProps/ctrlProp11.xml" ContentType="application/vnd.ms-excel.controlproperties+xml"/>
  <Override PartName="/xl/ctrlProps/ctrlProp12.xml" ContentType="application/vnd.ms-excel.controlproperties+xml"/>
  <Override PartName="/xl/drawings/drawing6.xml" ContentType="application/vnd.openxmlformats-officedocument.drawing+xml"/>
  <Override PartName="/xl/ctrlProps/ctrlProp13.xml" ContentType="application/vnd.ms-excel.controlproperties+xml"/>
  <Override PartName="/xl/ctrlProps/ctrlProp14.xml" ContentType="application/vnd.ms-excel.controlproperties+xml"/>
  <Override PartName="/xl/drawings/drawing7.xml" ContentType="application/vnd.openxmlformats-officedocument.drawing+xml"/>
  <Override PartName="/xl/ctrlProps/ctrlProp15.xml" ContentType="application/vnd.ms-excel.controlproperties+xml"/>
  <Override PartName="/xl/ctrlProps/ctrlProp16.xml" ContentType="application/vnd.ms-excel.controlproperties+xml"/>
  <Override PartName="/xl/drawings/drawing8.xml" ContentType="application/vnd.openxmlformats-officedocument.drawing+xml"/>
  <Override PartName="/xl/drawings/drawing9.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931"/>
  <workbookPr defaultThemeVersion="124226"/>
  <mc:AlternateContent xmlns:mc="http://schemas.openxmlformats.org/markup-compatibility/2006">
    <mc:Choice Requires="x15">
      <x15ac:absPath xmlns:x15ac="http://schemas.microsoft.com/office/spreadsheetml/2010/11/ac" url="C:\Users\dwerkema\OneDrive - Environmental Protection Agency (EPA)\env geofizz web site\drupal\tools\geophysical software utilities\"/>
    </mc:Choice>
  </mc:AlternateContent>
  <xr:revisionPtr revIDLastSave="0" documentId="8_{68ED4367-0E45-4F13-B064-D05A09A887D8}" xr6:coauthVersionLast="47" xr6:coauthVersionMax="47" xr10:uidLastSave="{00000000-0000-0000-0000-000000000000}"/>
  <bookViews>
    <workbookView xWindow="-27180" yWindow="90" windowWidth="25260" windowHeight="14985" tabRatio="676" xr2:uid="{00000000-000D-0000-FFFF-FFFF00000000}"/>
  </bookViews>
  <sheets>
    <sheet name="INTRO" sheetId="7" r:id="rId1"/>
    <sheet name="Units" sheetId="6" r:id="rId2"/>
    <sheet name="Slide(fresh)" sheetId="4" r:id="rId3"/>
    <sheet name="Slide(salty)" sheetId="1" r:id="rId4"/>
    <sheet name="All-in-One" sheetId="9" r:id="rId5"/>
    <sheet name="BulkRes-manual" sheetId="3" r:id="rId6"/>
    <sheet name="FlRes-manual" sheetId="5" r:id="rId7"/>
    <sheet name="Porosity-manual" sheetId="8" r:id="rId8"/>
    <sheet name="Resistivity" sheetId="11" r:id="rId9"/>
    <sheet name="Supporting information" sheetId="10" r:id="rId10"/>
  </sheets>
  <externalReferences>
    <externalReference r:id="rId11"/>
    <externalReference r:id="rId12"/>
    <externalReference r:id="rId13"/>
    <externalReference r:id="rId14"/>
    <externalReference r:id="rId15"/>
    <externalReference r:id="rId16"/>
    <externalReference r:id="rId17"/>
    <externalReference r:id="rId18"/>
    <externalReference r:id="rId19"/>
  </externalReferences>
  <definedNames>
    <definedName name="a" localSheetId="5">'BulkRes-manual'!$G$11</definedName>
    <definedName name="a" localSheetId="6">'FlRes-manual'!$G$11</definedName>
    <definedName name="a" localSheetId="7">'Porosity-manual'!$G$11</definedName>
    <definedName name="a" localSheetId="2">'Slide(fresh)'!$G$19</definedName>
    <definedName name="a" localSheetId="9">'[1]Archie-Slide(salty)'!$G$18</definedName>
    <definedName name="a">'Slide(salty)'!$G$19</definedName>
    <definedName name="Aconstant">#REF!</definedName>
    <definedName name="Apower">[2]HVSR!$N$14</definedName>
    <definedName name="b_cement" localSheetId="5">'BulkRes-manual'!$G$13</definedName>
    <definedName name="b_cement" localSheetId="6">'FlRes-manual'!$G$13</definedName>
    <definedName name="b_cement" localSheetId="7">'Porosity-manual'!$G$13</definedName>
    <definedName name="b_cement" localSheetId="2">'Slide(fresh)'!$G$21</definedName>
    <definedName name="b_cement" localSheetId="9">'[1]Archie-Slide(salty)'!$G$20</definedName>
    <definedName name="b_cement">'Slide(salty)'!$G$21</definedName>
    <definedName name="Bcementation">#REF!</definedName>
    <definedName name="Bulk_res.__ohm_m" comment="This is the entered value for bulk resistivity">'[3]Bulk-Res-manual'!$G$8</definedName>
    <definedName name="BulkResistivityManual" localSheetId="7">'Porosity-manual'!$G$9</definedName>
    <definedName name="CConstant">[2]HVSR!$N$12</definedName>
    <definedName name="ComputedFlRes" localSheetId="9">'[1]Fl Res  -manual'!$D$21</definedName>
    <definedName name="ComputedFlRes">'FlRes-manual'!$D$22</definedName>
    <definedName name="Entered_Bulk_Res" localSheetId="9">'[1]Fl Res  -manual'!$G$6</definedName>
    <definedName name="Entered_Bulk_Res">'FlRes-manual'!$G$7</definedName>
    <definedName name="Entered_Fluid_Res" localSheetId="6">'FlRes-manual'!$G$7</definedName>
    <definedName name="Entered_Fluid_Res" localSheetId="7">'Porosity-manual'!$G$7</definedName>
    <definedName name="Entered_Fluid_Res" localSheetId="2">'[4]Archie manual entry override'!$G$6</definedName>
    <definedName name="Entered_Fluid_Res" localSheetId="9">'[1]Bulk Res-manual'!$G$6</definedName>
    <definedName name="Entered_Fluid_Res">'BulkRes-manual'!$G$7</definedName>
    <definedName name="Entered_Porosity" localSheetId="6">'FlRes-manual'!$G$9</definedName>
    <definedName name="Entered_Porosity" localSheetId="7">'Porosity-manual'!$G$9</definedName>
    <definedName name="Entered_Porosity" localSheetId="2">'[4]Archie manual entry override'!$G$8</definedName>
    <definedName name="Entered_Porosity" localSheetId="9">'[1]Bulk Res-manual'!$G$8</definedName>
    <definedName name="Entered_Porosity">'BulkRes-manual'!$G$9</definedName>
    <definedName name="Er" localSheetId="5">'BulkRes-manual'!#REF!</definedName>
    <definedName name="Er" localSheetId="6">'FlRes-manual'!#REF!</definedName>
    <definedName name="Er" localSheetId="7">'Porosity-manual'!#REF!</definedName>
    <definedName name="Er" localSheetId="8">Resistivity!#REF!</definedName>
    <definedName name="Er" localSheetId="2">'Slide(fresh)'!#REF!</definedName>
    <definedName name="Er" localSheetId="3">'Slide(salty)'!#REF!</definedName>
    <definedName name="Er">'[5]RADAR-Res-SC'!$J$16</definedName>
    <definedName name="Er_input" localSheetId="6">[6]RADAR!$B$10</definedName>
    <definedName name="Er_input" localSheetId="8">[7]RADAR!$B$10</definedName>
    <definedName name="Er_input">[8]RADAR!$B$10</definedName>
    <definedName name="Er_matrix" localSheetId="6">[6]RADAR!$D$47</definedName>
    <definedName name="Er_matrix" localSheetId="8">[7]RADAR!$D$47</definedName>
    <definedName name="Er_matrix">[8]RADAR!$D$47</definedName>
    <definedName name="Er_measured" localSheetId="6">[6]RADAR!$D$46</definedName>
    <definedName name="Er_measured" localSheetId="8">[7]RADAR!$D$46</definedName>
    <definedName name="Er_measured">[8]RADAR!$D$46</definedName>
    <definedName name="fl_a" localSheetId="7">#REF!</definedName>
    <definedName name="fl_a" localSheetId="9">#REF!</definedName>
    <definedName name="fl_a">#REF!</definedName>
    <definedName name="Fl_Res" localSheetId="5">'BulkRes-manual'!$G$7</definedName>
    <definedName name="Fl_Res" localSheetId="6">'FlRes-manual'!$G$7</definedName>
    <definedName name="Fl_Res" localSheetId="7">'Porosity-manual'!$G$7</definedName>
    <definedName name="Fl_Res" localSheetId="2">'Slide(fresh)'!$G$15</definedName>
    <definedName name="Fl_Res" localSheetId="9">'[1]Archie-Slide(salty)'!$G$14</definedName>
    <definedName name="Fl_Res">'Slide(salty)'!$G$15</definedName>
    <definedName name="FL_Res_2" localSheetId="7">#REF!</definedName>
    <definedName name="FL_Res_2" localSheetId="9">#REF!</definedName>
    <definedName name="FL_Res_2">#REF!</definedName>
    <definedName name="Fl_res_Er">'[9]RADAR-Res-SC'!$J$16</definedName>
    <definedName name="FL_Res_n" localSheetId="7">#REF!</definedName>
    <definedName name="FL_Res_n" localSheetId="9">#REF!</definedName>
    <definedName name="FL_Res_n">#REF!</definedName>
    <definedName name="Fl_Res_porosity" localSheetId="7">#REF!</definedName>
    <definedName name="Fl_Res_porosity" localSheetId="9">#REF!</definedName>
    <definedName name="Fl_Res_porosity">#REF!</definedName>
    <definedName name="FL_Res_Sw" localSheetId="7">#REF!</definedName>
    <definedName name="FL_Res_Sw" localSheetId="9">#REF!</definedName>
    <definedName name="FL_Res_Sw">#REF!</definedName>
    <definedName name="FluidRes">#REF!</definedName>
    <definedName name="n" localSheetId="5">'BulkRes-manual'!$G$17</definedName>
    <definedName name="n" localSheetId="6">'FlRes-manual'!$G$17</definedName>
    <definedName name="n" localSheetId="7">'Porosity-manual'!$G$17</definedName>
    <definedName name="n" localSheetId="2">'Slide(fresh)'!$G$25</definedName>
    <definedName name="n" localSheetId="9">'[1]Archie-Slide(salty)'!$G$24</definedName>
    <definedName name="n">'Slide(salty)'!$G$25</definedName>
    <definedName name="npower">#REF!</definedName>
    <definedName name="porosity" localSheetId="5">'BulkRes-manual'!$G$9</definedName>
    <definedName name="porosity" localSheetId="6">'FlRes-manual'!$G$9</definedName>
    <definedName name="porosity" localSheetId="7">'Porosity-manual'!$G$9</definedName>
    <definedName name="porosity" localSheetId="8">#REF!</definedName>
    <definedName name="porosity" localSheetId="2">'Slide(fresh)'!$G$17</definedName>
    <definedName name="porosity" localSheetId="9">'[1]Archie-Slide(salty)'!$G$16</definedName>
    <definedName name="porosity">'Slide(salty)'!$G$17</definedName>
    <definedName name="Res_input" localSheetId="6">[6]RADAR!$B$14</definedName>
    <definedName name="Res_input" localSheetId="8">[7]RADAR!$B$14</definedName>
    <definedName name="Res_input">[8]RADAR!$B$14</definedName>
    <definedName name="ResonanceF">[2]HVSR!$N$10</definedName>
    <definedName name="Sw" localSheetId="5">'BulkRes-manual'!$G$15</definedName>
    <definedName name="Sw" localSheetId="6">'FlRes-manual'!$G$15</definedName>
    <definedName name="Sw" localSheetId="7">'Porosity-manual'!$G$15</definedName>
    <definedName name="Sw" localSheetId="8">#REF!</definedName>
    <definedName name="Sw" localSheetId="2">'Slide(fresh)'!$G$23</definedName>
    <definedName name="Sw" localSheetId="9">'[1]Archie-Slide(salty)'!$G$22</definedName>
    <definedName name="Sw">'Slide(salty)'!$G$23</definedName>
    <definedName name="TDS">#REF!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U6" i="9" l="1"/>
  <c r="G13" i="6"/>
  <c r="O13" i="9"/>
  <c r="L11" i="9" l="1"/>
  <c r="E19" i="9"/>
  <c r="G13" i="8"/>
  <c r="E17" i="9"/>
  <c r="J13" i="9" s="1"/>
  <c r="J14" i="9" s="1"/>
  <c r="F9" i="9" l="1"/>
  <c r="H11" i="9"/>
  <c r="N13" i="9"/>
  <c r="N9" i="9"/>
  <c r="L13" i="9"/>
  <c r="L9" i="9" l="1"/>
  <c r="O9" i="9"/>
  <c r="N11" i="9"/>
  <c r="O11" i="9"/>
  <c r="D18" i="6"/>
  <c r="G11" i="8" l="1"/>
  <c r="D22" i="8" s="1"/>
  <c r="G13" i="5"/>
  <c r="G13" i="3"/>
  <c r="G11" i="5"/>
  <c r="G11" i="3"/>
  <c r="D22" i="3" s="1"/>
  <c r="D22" i="5" l="1"/>
  <c r="H22" i="5" s="1"/>
  <c r="G22" i="8"/>
  <c r="F22" i="8"/>
  <c r="H22" i="8" l="1"/>
  <c r="E21" i="8" l="1"/>
  <c r="D23" i="3"/>
  <c r="F18" i="6"/>
  <c r="E18" i="6"/>
  <c r="B18" i="6"/>
  <c r="C18" i="6" s="1"/>
  <c r="G17" i="6"/>
  <c r="E17" i="6"/>
  <c r="D17" i="6"/>
  <c r="B17" i="6"/>
  <c r="C17" i="6" s="1"/>
  <c r="G16" i="6"/>
  <c r="F16" i="6"/>
  <c r="D16" i="6"/>
  <c r="B16" i="6"/>
  <c r="C16" i="6" s="1"/>
  <c r="F15" i="6"/>
  <c r="E15" i="6"/>
  <c r="G15" i="6" s="1"/>
  <c r="B15" i="6"/>
  <c r="C15" i="6" s="1"/>
  <c r="B14" i="6"/>
  <c r="E14" i="6" s="1"/>
  <c r="F13" i="6"/>
  <c r="E13" i="6"/>
  <c r="D13" i="6"/>
  <c r="C13" i="6"/>
  <c r="G14" i="6" l="1"/>
  <c r="F14" i="6"/>
  <c r="D14" i="6"/>
  <c r="F22" i="3"/>
  <c r="H22" i="3" s="1"/>
  <c r="G22" i="5" l="1"/>
  <c r="F22" i="5"/>
  <c r="D26" i="5" l="1"/>
  <c r="G21" i="4"/>
  <c r="G19" i="4"/>
  <c r="G17" i="4"/>
  <c r="G30" i="4" s="1"/>
  <c r="AM12" i="4"/>
  <c r="AN12" i="4" s="1"/>
  <c r="E12" i="4"/>
  <c r="G12" i="4" s="1"/>
  <c r="AM11" i="4"/>
  <c r="AN11" i="4" s="1"/>
  <c r="AM10" i="4"/>
  <c r="AN10" i="4" s="1"/>
  <c r="AM9" i="4"/>
  <c r="AN9" i="4" s="1"/>
  <c r="AM8" i="4"/>
  <c r="AN8" i="4" s="1"/>
  <c r="E11" i="4" l="1"/>
  <c r="G15" i="4"/>
  <c r="F30" i="4" s="1"/>
  <c r="H30" i="4" s="1"/>
  <c r="E13" i="4"/>
  <c r="G22" i="3"/>
  <c r="G21" i="1"/>
  <c r="G19" i="1"/>
  <c r="G17" i="1"/>
  <c r="G30" i="1" s="1"/>
  <c r="AF12" i="1"/>
  <c r="AG12" i="1" s="1"/>
  <c r="E12" i="1"/>
  <c r="G15" i="1" s="1"/>
  <c r="AF11" i="1"/>
  <c r="AG11" i="1" s="1"/>
  <c r="AF10" i="1"/>
  <c r="AG10" i="1" s="1"/>
  <c r="AF9" i="1"/>
  <c r="AG9" i="1" s="1"/>
  <c r="AF8" i="1"/>
  <c r="AG8" i="1" s="1"/>
  <c r="F30" i="1" l="1"/>
  <c r="H30" i="1" s="1"/>
  <c r="D30" i="1"/>
  <c r="D30" i="4"/>
  <c r="E13" i="1"/>
  <c r="E11" i="1"/>
  <c r="G12"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John Lane</author>
  </authors>
  <commentList>
    <comment ref="AJ8" authorId="0" shapeId="0" xr:uid="{00000000-0006-0000-0100-000001000000}">
      <text>
        <r>
          <rPr>
            <b/>
            <sz val="8"/>
            <color indexed="81"/>
            <rFont val="Tahoma"/>
            <family val="2"/>
          </rPr>
          <t>John Lane:</t>
        </r>
        <r>
          <rPr>
            <sz val="8"/>
            <color indexed="81"/>
            <rFont val="Tahoma"/>
            <family val="2"/>
          </rPr>
          <t xml:space="preserve">
~ &lt; 800 mg/L</t>
        </r>
      </text>
    </comment>
    <comment ref="AJ9" authorId="0" shapeId="0" xr:uid="{00000000-0006-0000-0100-000002000000}">
      <text>
        <r>
          <rPr>
            <b/>
            <sz val="8"/>
            <color indexed="81"/>
            <rFont val="Tahoma"/>
            <family val="2"/>
          </rPr>
          <t>John Lane:</t>
        </r>
        <r>
          <rPr>
            <sz val="8"/>
            <color indexed="81"/>
            <rFont val="Tahoma"/>
            <family val="2"/>
          </rPr>
          <t xml:space="preserve">
~&lt;1,500 mg/L</t>
        </r>
      </text>
    </comment>
    <comment ref="AJ10" authorId="0" shapeId="0" xr:uid="{00000000-0006-0000-0100-000003000000}">
      <text>
        <r>
          <rPr>
            <b/>
            <sz val="8"/>
            <color indexed="81"/>
            <rFont val="Tahoma"/>
            <family val="2"/>
          </rPr>
          <t>John Lane:</t>
        </r>
        <r>
          <rPr>
            <sz val="8"/>
            <color indexed="81"/>
            <rFont val="Tahoma"/>
            <family val="2"/>
          </rPr>
          <t xml:space="preserve">
~ 3,000 mg/L</t>
        </r>
      </text>
    </comment>
    <comment ref="AJ11" authorId="0" shapeId="0" xr:uid="{00000000-0006-0000-0100-000004000000}">
      <text>
        <r>
          <rPr>
            <b/>
            <sz val="8"/>
            <color indexed="81"/>
            <rFont val="Tahoma"/>
            <family val="2"/>
          </rPr>
          <t>John Lane:</t>
        </r>
        <r>
          <rPr>
            <sz val="8"/>
            <color indexed="81"/>
            <rFont val="Tahoma"/>
            <family val="2"/>
          </rPr>
          <t xml:space="preserve">
&gt;5,000 mg/L</t>
        </r>
      </text>
    </comment>
    <comment ref="AJ12" authorId="0" shapeId="0" xr:uid="{00000000-0006-0000-0100-000005000000}">
      <text>
        <r>
          <rPr>
            <b/>
            <sz val="8"/>
            <color indexed="81"/>
            <rFont val="Tahoma"/>
            <family val="2"/>
          </rPr>
          <t>John Lane:</t>
        </r>
        <r>
          <rPr>
            <sz val="8"/>
            <color indexed="81"/>
            <rFont val="Tahoma"/>
            <family val="2"/>
          </rPr>
          <t xml:space="preserve">
&gt;50,000 mg/L</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John Lane</author>
  </authors>
  <commentList>
    <comment ref="AC8" authorId="0" shapeId="0" xr:uid="{00000000-0006-0000-0200-000001000000}">
      <text>
        <r>
          <rPr>
            <b/>
            <sz val="8"/>
            <color indexed="81"/>
            <rFont val="Tahoma"/>
            <family val="2"/>
          </rPr>
          <t>John Lane:</t>
        </r>
        <r>
          <rPr>
            <sz val="8"/>
            <color indexed="81"/>
            <rFont val="Tahoma"/>
            <family val="2"/>
          </rPr>
          <t xml:space="preserve">
~ &lt; 800 mg/L</t>
        </r>
      </text>
    </comment>
    <comment ref="AC9" authorId="0" shapeId="0" xr:uid="{00000000-0006-0000-0200-000002000000}">
      <text>
        <r>
          <rPr>
            <b/>
            <sz val="8"/>
            <color indexed="81"/>
            <rFont val="Tahoma"/>
            <family val="2"/>
          </rPr>
          <t>John Lane:</t>
        </r>
        <r>
          <rPr>
            <sz val="8"/>
            <color indexed="81"/>
            <rFont val="Tahoma"/>
            <family val="2"/>
          </rPr>
          <t xml:space="preserve">
~&lt;1,500 mg/L</t>
        </r>
      </text>
    </comment>
    <comment ref="AC10" authorId="0" shapeId="0" xr:uid="{00000000-0006-0000-0200-000003000000}">
      <text>
        <r>
          <rPr>
            <b/>
            <sz val="8"/>
            <color indexed="81"/>
            <rFont val="Tahoma"/>
            <family val="2"/>
          </rPr>
          <t>John Lane:</t>
        </r>
        <r>
          <rPr>
            <sz val="8"/>
            <color indexed="81"/>
            <rFont val="Tahoma"/>
            <family val="2"/>
          </rPr>
          <t xml:space="preserve">
~ 3,000 mg/L</t>
        </r>
      </text>
    </comment>
    <comment ref="AC11" authorId="0" shapeId="0" xr:uid="{00000000-0006-0000-0200-000004000000}">
      <text>
        <r>
          <rPr>
            <b/>
            <sz val="8"/>
            <color indexed="81"/>
            <rFont val="Tahoma"/>
            <family val="2"/>
          </rPr>
          <t>John Lane:</t>
        </r>
        <r>
          <rPr>
            <sz val="8"/>
            <color indexed="81"/>
            <rFont val="Tahoma"/>
            <family val="2"/>
          </rPr>
          <t xml:space="preserve">
&gt;5,000 mg/L</t>
        </r>
      </text>
    </comment>
    <comment ref="AC12" authorId="0" shapeId="0" xr:uid="{00000000-0006-0000-0200-000005000000}">
      <text>
        <r>
          <rPr>
            <b/>
            <sz val="8"/>
            <color indexed="81"/>
            <rFont val="Tahoma"/>
            <family val="2"/>
          </rPr>
          <t>John Lane:</t>
        </r>
        <r>
          <rPr>
            <sz val="8"/>
            <color indexed="81"/>
            <rFont val="Tahoma"/>
            <family val="2"/>
          </rPr>
          <t xml:space="preserve">
&gt;50,000 mg/L</t>
        </r>
      </text>
    </comment>
  </commentList>
</comments>
</file>

<file path=xl/sharedStrings.xml><?xml version="1.0" encoding="utf-8"?>
<sst xmlns="http://schemas.openxmlformats.org/spreadsheetml/2006/main" count="261" uniqueCount="126">
  <si>
    <t>Archies Law to explore bulk resistivity (ohm-m)</t>
  </si>
  <si>
    <t>Specific Conductance and Total Dissolved Solids at 25 Degrees Celcius</t>
  </si>
  <si>
    <t xml:space="preserve">TDS </t>
  </si>
  <si>
    <t xml:space="preserve">Specific </t>
  </si>
  <si>
    <t xml:space="preserve">Fluid </t>
  </si>
  <si>
    <t xml:space="preserve">  Fresh Water</t>
  </si>
  <si>
    <t>Salinity</t>
  </si>
  <si>
    <t>(mg/L)</t>
  </si>
  <si>
    <t>Cond.
(uS/cm)</t>
  </si>
  <si>
    <t>Res
(ohm-m)</t>
  </si>
  <si>
    <t>Fresh</t>
  </si>
  <si>
    <t>Brackish (slight)</t>
  </si>
  <si>
    <t>Brackish (moderate)</t>
  </si>
  <si>
    <t xml:space="preserve"> Fluid Resistivity    = </t>
  </si>
  <si>
    <t>ohm-m</t>
  </si>
  <si>
    <t>TDS</t>
  </si>
  <si>
    <t>Saline</t>
  </si>
  <si>
    <r>
      <t>SC at 25</t>
    </r>
    <r>
      <rPr>
        <b/>
        <vertAlign val="superscript"/>
        <sz val="10"/>
        <color rgb="FF0000FF"/>
        <rFont val="Verdana"/>
        <family val="2"/>
      </rPr>
      <t>o</t>
    </r>
    <r>
      <rPr>
        <b/>
        <sz val="10"/>
        <color rgb="FF0000FF"/>
        <rFont val="Verdana"/>
        <family val="2"/>
      </rPr>
      <t xml:space="preserve"> C = </t>
    </r>
  </si>
  <si>
    <t>uS/cm ---&gt;</t>
  </si>
  <si>
    <t>mg/L</t>
  </si>
  <si>
    <t>Hypersaline</t>
  </si>
  <si>
    <t>mS/m</t>
  </si>
  <si>
    <t xml:space="preserve">   Fluid Resistivity    = </t>
  </si>
  <si>
    <t>ohm-m  from slider above</t>
  </si>
  <si>
    <t xml:space="preserve">   Use sliders below to set parameters</t>
  </si>
  <si>
    <r>
      <t xml:space="preserve">  r</t>
    </r>
    <r>
      <rPr>
        <sz val="14"/>
        <rFont val="Arial"/>
        <family val="2"/>
      </rPr>
      <t xml:space="preserve"> = a </t>
    </r>
    <r>
      <rPr>
        <sz val="14"/>
        <rFont val="Symbol"/>
        <family val="1"/>
        <charset val="2"/>
      </rPr>
      <t>r</t>
    </r>
    <r>
      <rPr>
        <vertAlign val="subscript"/>
        <sz val="14"/>
        <rFont val="Arial"/>
        <family val="2"/>
      </rPr>
      <t>w</t>
    </r>
    <r>
      <rPr>
        <sz val="14"/>
        <rFont val="Arial"/>
        <family val="2"/>
      </rPr>
      <t xml:space="preserve"> </t>
    </r>
    <r>
      <rPr>
        <sz val="14"/>
        <rFont val="Symbol"/>
        <family val="1"/>
        <charset val="2"/>
      </rPr>
      <t>f</t>
    </r>
    <r>
      <rPr>
        <vertAlign val="superscript"/>
        <sz val="14"/>
        <rFont val="Arial"/>
        <family val="2"/>
      </rPr>
      <t xml:space="preserve">-b </t>
    </r>
    <r>
      <rPr>
        <sz val="14"/>
        <rFont val="Arial"/>
        <family val="2"/>
      </rPr>
      <t>S</t>
    </r>
    <r>
      <rPr>
        <vertAlign val="subscript"/>
        <sz val="14"/>
        <rFont val="Arial"/>
        <family val="2"/>
      </rPr>
      <t>w</t>
    </r>
    <r>
      <rPr>
        <vertAlign val="superscript"/>
        <sz val="14"/>
        <rFont val="Arial"/>
        <family val="2"/>
      </rPr>
      <t xml:space="preserve"> -n</t>
    </r>
  </si>
  <si>
    <r>
      <rPr>
        <b/>
        <sz val="11"/>
        <rFont val="Arial"/>
        <family val="2"/>
      </rPr>
      <t xml:space="preserve"> Porosity,</t>
    </r>
    <r>
      <rPr>
        <b/>
        <sz val="11"/>
        <rFont val="Symbol"/>
        <family val="1"/>
        <charset val="2"/>
      </rPr>
      <t xml:space="preserve"> f =   </t>
    </r>
  </si>
  <si>
    <t xml:space="preserve">  a = (0.4  to  2,  ~1)</t>
  </si>
  <si>
    <t xml:space="preserve">  b = (-1.3 to -2)</t>
  </si>
  <si>
    <t xml:space="preserve">cementation, b = </t>
  </si>
  <si>
    <t xml:space="preserve">  Sw, sat</t>
  </si>
  <si>
    <t xml:space="preserve">Sw = </t>
  </si>
  <si>
    <t xml:space="preserve">  n = -2</t>
  </si>
  <si>
    <t xml:space="preserve">n = </t>
  </si>
  <si>
    <t>fraction</t>
  </si>
  <si>
    <t>bulk resistivity</t>
  </si>
  <si>
    <t>water res</t>
  </si>
  <si>
    <t>porosity</t>
  </si>
  <si>
    <t>water cond (uS/cm)</t>
  </si>
  <si>
    <r>
      <t>r</t>
    </r>
    <r>
      <rPr>
        <b/>
        <vertAlign val="subscript"/>
        <sz val="14"/>
        <color theme="1"/>
        <rFont val="Arial"/>
        <family val="2"/>
      </rPr>
      <t>sw</t>
    </r>
  </si>
  <si>
    <t>f</t>
  </si>
  <si>
    <t>s</t>
  </si>
  <si>
    <t>ohm-m  ENTER</t>
  </si>
  <si>
    <t xml:space="preserve"> ENTER</t>
  </si>
  <si>
    <t>water resistivity</t>
  </si>
  <si>
    <r>
      <t>Archies Law to explore bulk resistivity (ohm-m) -</t>
    </r>
    <r>
      <rPr>
        <b/>
        <sz val="9"/>
        <rFont val="Verdana"/>
        <family val="2"/>
      </rPr>
      <t xml:space="preserve"> with Salinity (TDS) expanded to 5000 mg/L</t>
    </r>
  </si>
  <si>
    <t xml:space="preserve">   Bulk Resistivity    = </t>
  </si>
  <si>
    <t xml:space="preserve">  Sw, saturation</t>
  </si>
  <si>
    <t>fluid resistivity</t>
  </si>
  <si>
    <t xml:space="preserve">Conversion Worksheet </t>
  </si>
  <si>
    <t>cjohnson@usgs.gov</t>
  </si>
  <si>
    <t xml:space="preserve">and it will be converted to  the other units </t>
  </si>
  <si>
    <t>r</t>
  </si>
  <si>
    <t>QW-Stds and bh tools</t>
  </si>
  <si>
    <t>YSI</t>
  </si>
  <si>
    <t>EM-conductivity</t>
  </si>
  <si>
    <t>specific conductance</t>
  </si>
  <si>
    <t>Inductive terrain, EM-34</t>
  </si>
  <si>
    <t>Conductivity</t>
  </si>
  <si>
    <t>Resistivity</t>
  </si>
  <si>
    <t>uS/cm</t>
  </si>
  <si>
    <t>mS/cm</t>
  </si>
  <si>
    <t>m-mho/m</t>
  </si>
  <si>
    <t>mho/m</t>
  </si>
  <si>
    <t>m-mho/m  =   mS/m</t>
  </si>
  <si>
    <t>bulk resistivity (ohm-m)</t>
  </si>
  <si>
    <t>DO NOT DELETE</t>
  </si>
  <si>
    <r>
      <t xml:space="preserve">Archies Law to compute </t>
    </r>
    <r>
      <rPr>
        <b/>
        <u/>
        <sz val="12"/>
        <rFont val="Verdana"/>
        <family val="2"/>
      </rPr>
      <t>bulk resistivity</t>
    </r>
    <r>
      <rPr>
        <b/>
        <sz val="12"/>
        <rFont val="Verdana"/>
        <family val="2"/>
      </rPr>
      <t xml:space="preserve"> (ohm-m) </t>
    </r>
  </si>
  <si>
    <t xml:space="preserve">           Use sliders below to set parameters</t>
  </si>
  <si>
    <t xml:space="preserve">tortuosity, a = </t>
  </si>
  <si>
    <t>1 ohm-m   =   1/ (mho/m)</t>
  </si>
  <si>
    <t>1 ohm-m   =   1000 mS/m</t>
  </si>
  <si>
    <t xml:space="preserve">    1 ohm   =   1/ (mho)</t>
  </si>
  <si>
    <t xml:space="preserve">   mho/m   =   S/m</t>
  </si>
  <si>
    <t xml:space="preserve"> 1 mS/cm  =   100 mS/m = 1000 uS/cm</t>
  </si>
  <si>
    <t xml:space="preserve">  Archies Law</t>
  </si>
  <si>
    <r>
      <t>r</t>
    </r>
    <r>
      <rPr>
        <b/>
        <vertAlign val="subscript"/>
        <sz val="14"/>
        <color theme="1"/>
        <rFont val="Calibri"/>
        <family val="2"/>
        <scheme val="minor"/>
      </rPr>
      <t>b</t>
    </r>
    <r>
      <rPr>
        <b/>
        <vertAlign val="subscript"/>
        <sz val="14"/>
        <color theme="1"/>
        <rFont val="Symbol"/>
        <family val="1"/>
        <charset val="2"/>
      </rPr>
      <t xml:space="preserve"> </t>
    </r>
    <r>
      <rPr>
        <b/>
        <vertAlign val="subscript"/>
        <sz val="14"/>
        <color theme="1"/>
        <rFont val="Arial"/>
        <family val="2"/>
      </rPr>
      <t>(ohm-m)</t>
    </r>
  </si>
  <si>
    <r>
      <t>r</t>
    </r>
    <r>
      <rPr>
        <b/>
        <vertAlign val="subscript"/>
        <sz val="14"/>
        <color theme="1"/>
        <rFont val="Calibri"/>
        <family val="2"/>
        <scheme val="minor"/>
      </rPr>
      <t>bulk</t>
    </r>
  </si>
  <si>
    <t xml:space="preserve"> </t>
  </si>
  <si>
    <t xml:space="preserve">Bulk res. (ohm-m) = </t>
  </si>
  <si>
    <t>Bulk Res.</t>
  </si>
  <si>
    <t xml:space="preserve">Archies Law to compute porosity  with manual entry for  </t>
  </si>
  <si>
    <r>
      <t>r</t>
    </r>
    <r>
      <rPr>
        <b/>
        <vertAlign val="subscript"/>
        <sz val="14"/>
        <color theme="1"/>
        <rFont val="Arial"/>
        <family val="2"/>
      </rPr>
      <t>w</t>
    </r>
  </si>
  <si>
    <r>
      <t xml:space="preserve">  r</t>
    </r>
    <r>
      <rPr>
        <sz val="14"/>
        <rFont val="Arial"/>
        <family val="2"/>
      </rPr>
      <t xml:space="preserve"> = a </t>
    </r>
    <r>
      <rPr>
        <sz val="14"/>
        <rFont val="Symbol"/>
        <family val="1"/>
        <charset val="2"/>
      </rPr>
      <t>r</t>
    </r>
    <r>
      <rPr>
        <vertAlign val="subscript"/>
        <sz val="14"/>
        <rFont val="Arial"/>
        <family val="2"/>
      </rPr>
      <t>w</t>
    </r>
    <r>
      <rPr>
        <sz val="14"/>
        <rFont val="Arial"/>
        <family val="2"/>
      </rPr>
      <t xml:space="preserve"> </t>
    </r>
    <r>
      <rPr>
        <sz val="14"/>
        <rFont val="Symbol"/>
        <family val="1"/>
        <charset val="2"/>
      </rPr>
      <t>f</t>
    </r>
    <r>
      <rPr>
        <vertAlign val="superscript"/>
        <sz val="14"/>
        <rFont val="Arial"/>
        <family val="2"/>
      </rPr>
      <t xml:space="preserve">b </t>
    </r>
    <r>
      <rPr>
        <sz val="14"/>
        <rFont val="Arial"/>
        <family val="2"/>
      </rPr>
      <t>S</t>
    </r>
    <r>
      <rPr>
        <vertAlign val="subscript"/>
        <sz val="14"/>
        <rFont val="Arial"/>
        <family val="2"/>
      </rPr>
      <t>w</t>
    </r>
    <r>
      <rPr>
        <vertAlign val="superscript"/>
        <sz val="14"/>
        <rFont val="Arial"/>
        <family val="2"/>
      </rPr>
      <t xml:space="preserve"> n</t>
    </r>
  </si>
  <si>
    <r>
      <t xml:space="preserve">  </t>
    </r>
    <r>
      <rPr>
        <sz val="14"/>
        <rFont val="Arial"/>
        <family val="2"/>
      </rPr>
      <t xml:space="preserve"> </t>
    </r>
    <r>
      <rPr>
        <sz val="14"/>
        <rFont val="Symbol"/>
        <family val="1"/>
        <charset val="2"/>
      </rPr>
      <t>r</t>
    </r>
    <r>
      <rPr>
        <vertAlign val="subscript"/>
        <sz val="14"/>
        <rFont val="Arial"/>
        <family val="2"/>
      </rPr>
      <t>w</t>
    </r>
    <r>
      <rPr>
        <sz val="14"/>
        <rFont val="Arial"/>
        <family val="2"/>
      </rPr>
      <t>=</t>
    </r>
    <r>
      <rPr>
        <sz val="14"/>
        <rFont val="Symbol"/>
        <family val="1"/>
        <charset val="2"/>
      </rPr>
      <t>r</t>
    </r>
    <r>
      <rPr>
        <sz val="14"/>
        <rFont val="Arial"/>
        <family val="2"/>
      </rPr>
      <t xml:space="preserve">/(a </t>
    </r>
    <r>
      <rPr>
        <sz val="14"/>
        <rFont val="Symbol"/>
        <family val="1"/>
        <charset val="2"/>
      </rPr>
      <t>f</t>
    </r>
    <r>
      <rPr>
        <vertAlign val="superscript"/>
        <sz val="14"/>
        <rFont val="Arial"/>
        <family val="2"/>
      </rPr>
      <t xml:space="preserve">b </t>
    </r>
    <r>
      <rPr>
        <sz val="14"/>
        <rFont val="Arial"/>
        <family val="2"/>
      </rPr>
      <t>S</t>
    </r>
    <r>
      <rPr>
        <vertAlign val="subscript"/>
        <sz val="14"/>
        <rFont val="Arial"/>
        <family val="2"/>
      </rPr>
      <t>w</t>
    </r>
    <r>
      <rPr>
        <vertAlign val="superscript"/>
        <sz val="14"/>
        <rFont val="Arial"/>
        <family val="2"/>
      </rPr>
      <t>n</t>
    </r>
    <r>
      <rPr>
        <sz val="14"/>
        <rFont val="Arial"/>
        <family val="2"/>
      </rPr>
      <t>)</t>
    </r>
  </si>
  <si>
    <r>
      <t xml:space="preserve"> </t>
    </r>
    <r>
      <rPr>
        <sz val="12"/>
        <rFont val="Symbol"/>
        <family val="1"/>
        <charset val="2"/>
      </rPr>
      <t xml:space="preserve"> f</t>
    </r>
    <r>
      <rPr>
        <sz val="11"/>
        <rFont val="Arial"/>
        <family val="2"/>
      </rPr>
      <t xml:space="preserve"> = (a </t>
    </r>
    <r>
      <rPr>
        <sz val="11"/>
        <rFont val="Symbol"/>
        <family val="1"/>
        <charset val="2"/>
      </rPr>
      <t>r</t>
    </r>
    <r>
      <rPr>
        <vertAlign val="subscript"/>
        <sz val="11"/>
        <rFont val="Arial"/>
        <family val="2"/>
      </rPr>
      <t>w</t>
    </r>
    <r>
      <rPr>
        <sz val="11"/>
        <rFont val="Arial"/>
        <family val="2"/>
      </rPr>
      <t xml:space="preserve"> 1/</t>
    </r>
    <r>
      <rPr>
        <sz val="11"/>
        <rFont val="Symbol"/>
        <family val="1"/>
        <charset val="2"/>
      </rPr>
      <t>r</t>
    </r>
    <r>
      <rPr>
        <vertAlign val="superscript"/>
        <sz val="11"/>
        <rFont val="Arial"/>
        <family val="2"/>
      </rPr>
      <t xml:space="preserve"> </t>
    </r>
    <r>
      <rPr>
        <sz val="11"/>
        <rFont val="Arial"/>
        <family val="2"/>
      </rPr>
      <t>(S</t>
    </r>
    <r>
      <rPr>
        <vertAlign val="subscript"/>
        <sz val="11"/>
        <rFont val="Arial"/>
        <family val="2"/>
      </rPr>
      <t>w</t>
    </r>
    <r>
      <rPr>
        <vertAlign val="superscript"/>
        <sz val="11"/>
        <rFont val="Arial"/>
        <family val="2"/>
      </rPr>
      <t xml:space="preserve"> n</t>
    </r>
    <r>
      <rPr>
        <sz val="11"/>
        <rFont val="Arial"/>
        <family val="2"/>
      </rPr>
      <t>))^1/b</t>
    </r>
  </si>
  <si>
    <t xml:space="preserve">f </t>
  </si>
  <si>
    <t>(0.4 to 2)</t>
  </si>
  <si>
    <t>Fluid Res</t>
  </si>
  <si>
    <t>Bulk Res</t>
  </si>
  <si>
    <t xml:space="preserve">Porosity </t>
  </si>
  <si>
    <t>Bulk Cond.</t>
  </si>
  <si>
    <r>
      <rPr>
        <b/>
        <sz val="12"/>
        <rFont val="Symbol"/>
        <family val="1"/>
        <charset val="2"/>
      </rPr>
      <t>r</t>
    </r>
    <r>
      <rPr>
        <b/>
        <vertAlign val="subscript"/>
        <sz val="12"/>
        <rFont val="Arial"/>
        <family val="2"/>
      </rPr>
      <t>w</t>
    </r>
  </si>
  <si>
    <r>
      <rPr>
        <b/>
        <sz val="12"/>
        <rFont val="Symbol"/>
        <family val="1"/>
        <charset val="2"/>
      </rPr>
      <t>r</t>
    </r>
    <r>
      <rPr>
        <b/>
        <vertAlign val="subscript"/>
        <sz val="12"/>
        <rFont val="Arial"/>
        <family val="2"/>
      </rPr>
      <t>bulk</t>
    </r>
  </si>
  <si>
    <r>
      <rPr>
        <b/>
        <sz val="12"/>
        <rFont val="Symbol"/>
        <family val="1"/>
        <charset val="2"/>
      </rPr>
      <t>s</t>
    </r>
    <r>
      <rPr>
        <b/>
        <vertAlign val="subscript"/>
        <sz val="12"/>
        <rFont val="Arial"/>
        <family val="2"/>
      </rPr>
      <t>w</t>
    </r>
  </si>
  <si>
    <r>
      <rPr>
        <b/>
        <sz val="12"/>
        <rFont val="Symbol"/>
        <family val="1"/>
        <charset val="2"/>
      </rPr>
      <t>s</t>
    </r>
    <r>
      <rPr>
        <b/>
        <vertAlign val="subscript"/>
        <sz val="12"/>
        <rFont val="Arial"/>
        <family val="2"/>
      </rPr>
      <t>bulk</t>
    </r>
  </si>
  <si>
    <t>Fluid Cond.</t>
  </si>
  <si>
    <r>
      <t xml:space="preserve"> </t>
    </r>
    <r>
      <rPr>
        <sz val="14"/>
        <rFont val="Symbol"/>
        <family val="1"/>
        <charset val="2"/>
      </rPr>
      <t>r</t>
    </r>
    <r>
      <rPr>
        <vertAlign val="subscript"/>
        <sz val="14"/>
        <rFont val="Arial"/>
        <family val="2"/>
      </rPr>
      <t>bulk</t>
    </r>
    <r>
      <rPr>
        <sz val="14"/>
        <rFont val="Arial"/>
        <family val="2"/>
      </rPr>
      <t xml:space="preserve"> = a </t>
    </r>
    <r>
      <rPr>
        <sz val="14"/>
        <rFont val="Symbol"/>
        <family val="1"/>
        <charset val="2"/>
      </rPr>
      <t>r</t>
    </r>
    <r>
      <rPr>
        <vertAlign val="subscript"/>
        <sz val="14"/>
        <rFont val="Arial"/>
        <family val="2"/>
      </rPr>
      <t>w</t>
    </r>
    <r>
      <rPr>
        <sz val="14"/>
        <rFont val="Arial"/>
        <family val="2"/>
      </rPr>
      <t xml:space="preserve"> </t>
    </r>
    <r>
      <rPr>
        <sz val="14"/>
        <rFont val="Symbol"/>
        <family val="1"/>
        <charset val="2"/>
      </rPr>
      <t>f</t>
    </r>
    <r>
      <rPr>
        <vertAlign val="superscript"/>
        <sz val="14"/>
        <rFont val="Arial"/>
        <family val="2"/>
      </rPr>
      <t>b</t>
    </r>
    <r>
      <rPr>
        <sz val="14"/>
        <rFont val="Arial"/>
        <family val="2"/>
      </rPr>
      <t xml:space="preserve"> S</t>
    </r>
    <r>
      <rPr>
        <vertAlign val="subscript"/>
        <sz val="14"/>
        <rFont val="Arial"/>
        <family val="2"/>
      </rPr>
      <t>w</t>
    </r>
    <r>
      <rPr>
        <vertAlign val="superscript"/>
        <sz val="14"/>
        <rFont val="Arial"/>
        <family val="2"/>
      </rPr>
      <t>n</t>
    </r>
  </si>
  <si>
    <r>
      <rPr>
        <sz val="14"/>
        <rFont val="Symbol"/>
        <family val="1"/>
        <charset val="2"/>
      </rPr>
      <t xml:space="preserve"> r</t>
    </r>
    <r>
      <rPr>
        <vertAlign val="subscript"/>
        <sz val="14"/>
        <rFont val="Arial"/>
        <family val="2"/>
      </rPr>
      <t>w</t>
    </r>
    <r>
      <rPr>
        <sz val="14"/>
        <rFont val="Arial"/>
        <family val="2"/>
      </rPr>
      <t xml:space="preserve"> = </t>
    </r>
    <r>
      <rPr>
        <sz val="14"/>
        <rFont val="Symbol"/>
        <family val="1"/>
        <charset val="2"/>
      </rPr>
      <t>r</t>
    </r>
    <r>
      <rPr>
        <vertAlign val="subscript"/>
        <sz val="14"/>
        <rFont val="Arial"/>
        <family val="2"/>
      </rPr>
      <t>bulk</t>
    </r>
    <r>
      <rPr>
        <sz val="14"/>
        <rFont val="Arial"/>
        <family val="2"/>
      </rPr>
      <t xml:space="preserve">/(a </t>
    </r>
    <r>
      <rPr>
        <sz val="14"/>
        <rFont val="Symbol"/>
        <family val="1"/>
        <charset val="2"/>
      </rPr>
      <t>f</t>
    </r>
    <r>
      <rPr>
        <vertAlign val="superscript"/>
        <sz val="14"/>
        <rFont val="Arial"/>
        <family val="2"/>
      </rPr>
      <t>b</t>
    </r>
    <r>
      <rPr>
        <sz val="14"/>
        <rFont val="Arial"/>
        <family val="2"/>
      </rPr>
      <t xml:space="preserve"> S</t>
    </r>
    <r>
      <rPr>
        <vertAlign val="subscript"/>
        <sz val="14"/>
        <rFont val="Arial"/>
        <family val="2"/>
      </rPr>
      <t>w</t>
    </r>
    <r>
      <rPr>
        <vertAlign val="superscript"/>
        <sz val="14"/>
        <rFont val="Arial"/>
        <family val="2"/>
      </rPr>
      <t>n</t>
    </r>
    <r>
      <rPr>
        <sz val="14"/>
        <rFont val="Arial"/>
        <family val="2"/>
      </rPr>
      <t>)</t>
    </r>
  </si>
  <si>
    <r>
      <rPr>
        <sz val="14"/>
        <rFont val="Symbol"/>
        <family val="1"/>
        <charset val="2"/>
      </rPr>
      <t>f</t>
    </r>
    <r>
      <rPr>
        <sz val="14"/>
        <rFont val="Arial"/>
        <family val="2"/>
      </rPr>
      <t xml:space="preserve"> = (a </t>
    </r>
    <r>
      <rPr>
        <sz val="14"/>
        <rFont val="Symbol"/>
        <family val="1"/>
        <charset val="2"/>
      </rPr>
      <t>r</t>
    </r>
    <r>
      <rPr>
        <vertAlign val="subscript"/>
        <sz val="14"/>
        <rFont val="Arial"/>
        <family val="2"/>
      </rPr>
      <t>w</t>
    </r>
    <r>
      <rPr>
        <sz val="14"/>
        <rFont val="Arial"/>
        <family val="2"/>
      </rPr>
      <t xml:space="preserve"> 1/</t>
    </r>
    <r>
      <rPr>
        <sz val="14"/>
        <rFont val="Symbol"/>
        <family val="1"/>
        <charset val="2"/>
      </rPr>
      <t>r</t>
    </r>
    <r>
      <rPr>
        <vertAlign val="subscript"/>
        <sz val="14"/>
        <rFont val="Arial"/>
        <family val="2"/>
      </rPr>
      <t>bulk</t>
    </r>
    <r>
      <rPr>
        <sz val="14"/>
        <rFont val="Arial"/>
        <family val="2"/>
      </rPr>
      <t xml:space="preserve"> (S</t>
    </r>
    <r>
      <rPr>
        <vertAlign val="subscript"/>
        <sz val="14"/>
        <rFont val="Arial"/>
        <family val="2"/>
      </rPr>
      <t>w</t>
    </r>
    <r>
      <rPr>
        <vertAlign val="superscript"/>
        <sz val="14"/>
        <rFont val="Arial"/>
        <family val="2"/>
      </rPr>
      <t>n</t>
    </r>
    <r>
      <rPr>
        <sz val="14"/>
        <rFont val="Arial"/>
        <family val="2"/>
      </rPr>
      <t>))^</t>
    </r>
    <r>
      <rPr>
        <vertAlign val="superscript"/>
        <sz val="14"/>
        <rFont val="Arial"/>
        <family val="2"/>
      </rPr>
      <t>1/b</t>
    </r>
  </si>
  <si>
    <t>Archie's Law</t>
  </si>
  <si>
    <t>(-1.3 to -2.5)</t>
  </si>
  <si>
    <t>Need to add references for these.</t>
  </si>
  <si>
    <t xml:space="preserve">b = m = cementation </t>
  </si>
  <si>
    <t>a: is generally 1 for unconsolidated sediments.   It is a representation of totuosity</t>
  </si>
  <si>
    <t>typical values:   Glover a = .47 to .004 to 18 for sandstone</t>
  </si>
  <si>
    <t>worthington</t>
  </si>
  <si>
    <t>0.5-1.8</t>
  </si>
  <si>
    <t>a higher a is more or less tortuous???</t>
  </si>
  <si>
    <t xml:space="preserve"> 0.5 and 1.5   and it is the tortuosity of current flow. </t>
  </si>
  <si>
    <t xml:space="preserve">CHART: </t>
  </si>
  <si>
    <t>AFTER PLAACKY, 1989</t>
  </si>
  <si>
    <t xml:space="preserve">             with manual entry for  fluid resistivty and porosity values</t>
  </si>
  <si>
    <t xml:space="preserve">                 with manual entry for  bulk resistivty and porosity values</t>
  </si>
  <si>
    <t xml:space="preserve">            fluid resistivty values and  bulk resistivity (ohm-m) </t>
  </si>
  <si>
    <t xml:space="preserve">Please do not resize the fields, as this may effect the sliding scale bars. </t>
  </si>
  <si>
    <t>F</t>
  </si>
  <si>
    <r>
      <rPr>
        <b/>
        <sz val="12"/>
        <rFont val="Symbol"/>
        <family val="1"/>
        <charset val="2"/>
      </rPr>
      <t>s</t>
    </r>
    <r>
      <rPr>
        <b/>
        <vertAlign val="subscript"/>
        <sz val="12"/>
        <rFont val="Arial"/>
        <family val="2"/>
      </rPr>
      <t>bulk</t>
    </r>
    <r>
      <rPr>
        <b/>
        <sz val="12"/>
        <rFont val="Arial"/>
        <family val="1"/>
        <charset val="2"/>
      </rPr>
      <t>/</t>
    </r>
    <r>
      <rPr>
        <b/>
        <sz val="12"/>
        <rFont val="Symbol"/>
        <family val="1"/>
        <charset val="2"/>
      </rPr>
      <t>s</t>
    </r>
    <r>
      <rPr>
        <b/>
        <sz val="9"/>
        <rFont val="Arial"/>
        <family val="2"/>
      </rPr>
      <t>w</t>
    </r>
  </si>
  <si>
    <t>Fluid Cond
uS/cm</t>
  </si>
  <si>
    <t>Optional converstion:</t>
  </si>
  <si>
    <t>&gt;&gt;</t>
  </si>
  <si>
    <t>Fluid Res
ohm-m</t>
  </si>
  <si>
    <t xml:space="preserve">                                                                        s</t>
  </si>
  <si>
    <r>
      <t>Replace the bolded</t>
    </r>
    <r>
      <rPr>
        <b/>
        <sz val="12"/>
        <color indexed="12"/>
        <rFont val="Arial"/>
        <family val="2"/>
      </rPr>
      <t xml:space="preserve"> conductivity (blue) </t>
    </r>
    <r>
      <rPr>
        <b/>
        <sz val="12"/>
        <rFont val="Arial"/>
        <family val="2"/>
      </rPr>
      <t xml:space="preserve">or </t>
    </r>
    <r>
      <rPr>
        <b/>
        <sz val="12"/>
        <color rgb="FFC00000"/>
        <rFont val="Arial"/>
        <family val="2"/>
      </rPr>
      <t xml:space="preserve">resistivity (red) </t>
    </r>
  </si>
  <si>
    <r>
      <t xml:space="preserve">If you </t>
    </r>
    <r>
      <rPr>
        <b/>
        <sz val="12"/>
        <color rgb="FFC00000"/>
        <rFont val="Arial"/>
        <family val="2"/>
      </rPr>
      <t>know</t>
    </r>
    <r>
      <rPr>
        <b/>
        <sz val="12"/>
        <rFont val="Arial"/>
        <family val="2"/>
      </rPr>
      <t xml:space="preserve"> two, you can </t>
    </r>
    <r>
      <rPr>
        <b/>
        <sz val="12"/>
        <color rgb="FF0000FF"/>
        <rFont val="Arial"/>
        <family val="2"/>
      </rPr>
      <t>compute</t>
    </r>
    <r>
      <rPr>
        <b/>
        <sz val="12"/>
        <rFont val="Arial"/>
        <family val="2"/>
      </rPr>
      <t xml:space="preserve"> the third value </t>
    </r>
  </si>
  <si>
    <r>
      <t xml:space="preserve">Archies Law to compute </t>
    </r>
    <r>
      <rPr>
        <b/>
        <u/>
        <sz val="14"/>
        <color rgb="FFC00000"/>
        <rFont val="Verdana"/>
        <family val="2"/>
      </rPr>
      <t>fluid resistivity</t>
    </r>
    <r>
      <rPr>
        <b/>
        <sz val="14"/>
        <color rgb="FFC00000"/>
        <rFont val="Verdana"/>
        <family val="2"/>
      </rPr>
      <t xml:space="preserve"> (ohm-m)</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</si>
</sst>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3" formatCode="_(* #,##0.00_);_(* \(#,##0.00\);_(* &quot;-&quot;??_);_(@_)"/>
    <numFmt numFmtId="164" formatCode="0.0"/>
    <numFmt numFmtId="165" formatCode="_(* #,##0.0_);_(* \(#,##0.0\);_(* &quot;-&quot;??_);_(@_)"/>
    <numFmt numFmtId="166" formatCode="0.000"/>
    <numFmt numFmtId="167" formatCode="#,##0.000"/>
    <numFmt numFmtId="168" formatCode="0.0000"/>
    <numFmt numFmtId="169" formatCode="#,##0.0"/>
    <numFmt numFmtId="170" formatCode="##&quot; %&quot;"/>
  </numFmts>
  <fonts count="78">
    <font>
      <sz val="10"/>
      <name val="Arial"/>
      <family val="2"/>
    </font>
    <font>
      <sz val="11"/>
      <color theme="1"/>
      <name val="Calibri"/>
      <family val="2"/>
      <scheme val="minor"/>
    </font>
    <font>
      <sz val="10"/>
      <name val="Arial"/>
      <family val="2"/>
    </font>
    <font>
      <b/>
      <sz val="10"/>
      <name val="Arial"/>
      <family val="2"/>
    </font>
    <font>
      <b/>
      <sz val="12"/>
      <name val="Verdana"/>
      <family val="2"/>
    </font>
    <font>
      <b/>
      <sz val="9"/>
      <name val="Arial"/>
      <family val="2"/>
    </font>
    <font>
      <b/>
      <sz val="10"/>
      <color rgb="FF0000FF"/>
      <name val="Verdana"/>
      <family val="2"/>
    </font>
    <font>
      <b/>
      <sz val="10"/>
      <name val="Verdana"/>
      <family val="2"/>
    </font>
    <font>
      <b/>
      <sz val="10"/>
      <color rgb="FFFFFFCC"/>
      <name val="Arial"/>
      <family val="2"/>
    </font>
    <font>
      <b/>
      <sz val="10"/>
      <color indexed="10"/>
      <name val="Arial"/>
      <family val="2"/>
    </font>
    <font>
      <b/>
      <sz val="10"/>
      <color rgb="FF0000FF"/>
      <name val="Arial"/>
      <family val="2"/>
    </font>
    <font>
      <b/>
      <i/>
      <sz val="11"/>
      <name val="Arial"/>
      <family val="2"/>
    </font>
    <font>
      <b/>
      <sz val="10"/>
      <color rgb="FFFF0000"/>
      <name val="Arial"/>
      <family val="2"/>
    </font>
    <font>
      <sz val="10"/>
      <color rgb="FFFFFFCC"/>
      <name val="Arial"/>
      <family val="2"/>
    </font>
    <font>
      <b/>
      <sz val="10"/>
      <color indexed="12"/>
      <name val="Arial"/>
      <family val="2"/>
    </font>
    <font>
      <b/>
      <vertAlign val="superscript"/>
      <sz val="10"/>
      <color rgb="FF0000FF"/>
      <name val="Verdana"/>
      <family val="2"/>
    </font>
    <font>
      <b/>
      <sz val="8"/>
      <color rgb="FF0000FF"/>
      <name val="Verdana"/>
      <family val="2"/>
    </font>
    <font>
      <b/>
      <sz val="9"/>
      <color rgb="FF0000FF"/>
      <name val="Verdana"/>
      <family val="2"/>
    </font>
    <font>
      <b/>
      <sz val="9"/>
      <color theme="1"/>
      <name val="Arial"/>
      <family val="2"/>
    </font>
    <font>
      <sz val="14"/>
      <name val="Symbol"/>
      <family val="1"/>
      <charset val="2"/>
    </font>
    <font>
      <sz val="14"/>
      <name val="Arial"/>
      <family val="2"/>
    </font>
    <font>
      <vertAlign val="subscript"/>
      <sz val="14"/>
      <name val="Arial"/>
      <family val="2"/>
    </font>
    <font>
      <vertAlign val="superscript"/>
      <sz val="14"/>
      <name val="Arial"/>
      <family val="2"/>
    </font>
    <font>
      <b/>
      <sz val="11"/>
      <name val="Symbol"/>
      <family val="1"/>
      <charset val="2"/>
    </font>
    <font>
      <b/>
      <sz val="11"/>
      <name val="Arial"/>
      <family val="2"/>
    </font>
    <font>
      <sz val="8"/>
      <color theme="0" tint="-4.9989318521683403E-2"/>
      <name val="Verdana"/>
      <family val="2"/>
    </font>
    <font>
      <b/>
      <sz val="12"/>
      <name val="Symbol"/>
      <family val="1"/>
      <charset val="2"/>
    </font>
    <font>
      <sz val="9"/>
      <name val="Arial"/>
      <family val="2"/>
    </font>
    <font>
      <b/>
      <sz val="10"/>
      <color theme="1"/>
      <name val="Arial"/>
      <family val="2"/>
    </font>
    <font>
      <b/>
      <sz val="14"/>
      <color theme="1"/>
      <name val="Symbol"/>
      <family val="1"/>
      <charset val="2"/>
    </font>
    <font>
      <b/>
      <vertAlign val="subscript"/>
      <sz val="14"/>
      <color theme="1"/>
      <name val="Symbol"/>
      <family val="1"/>
      <charset val="2"/>
    </font>
    <font>
      <b/>
      <vertAlign val="subscript"/>
      <sz val="14"/>
      <color theme="1"/>
      <name val="Arial"/>
      <family val="2"/>
    </font>
    <font>
      <b/>
      <sz val="14"/>
      <name val="Symbol"/>
      <family val="1"/>
      <charset val="2"/>
    </font>
    <font>
      <b/>
      <sz val="11"/>
      <color indexed="12"/>
      <name val="Arial"/>
      <family val="2"/>
    </font>
    <font>
      <sz val="9"/>
      <color indexed="23"/>
      <name val="Arial"/>
      <family val="2"/>
    </font>
    <font>
      <b/>
      <sz val="8"/>
      <color indexed="81"/>
      <name val="Tahoma"/>
      <family val="2"/>
    </font>
    <font>
      <sz val="8"/>
      <color indexed="81"/>
      <name val="Tahoma"/>
      <family val="2"/>
    </font>
    <font>
      <b/>
      <sz val="9"/>
      <name val="Verdana"/>
      <family val="2"/>
    </font>
    <font>
      <u/>
      <sz val="10"/>
      <color indexed="12"/>
      <name val="Arial"/>
      <family val="2"/>
    </font>
    <font>
      <b/>
      <sz val="12"/>
      <name val="Arial"/>
      <family val="2"/>
    </font>
    <font>
      <b/>
      <sz val="12"/>
      <color indexed="12"/>
      <name val="Arial"/>
      <family val="2"/>
    </font>
    <font>
      <b/>
      <sz val="14"/>
      <color indexed="12"/>
      <name val="Symbol"/>
      <family val="1"/>
      <charset val="2"/>
    </font>
    <font>
      <b/>
      <sz val="14"/>
      <color indexed="10"/>
      <name val="Symbol"/>
      <family val="1"/>
      <charset val="2"/>
    </font>
    <font>
      <b/>
      <sz val="9"/>
      <color indexed="12"/>
      <name val="Arial Narrow"/>
      <family val="2"/>
    </font>
    <font>
      <b/>
      <sz val="14"/>
      <color indexed="12"/>
      <name val="Arial Narrow"/>
      <family val="2"/>
    </font>
    <font>
      <b/>
      <sz val="10"/>
      <color indexed="12"/>
      <name val="Arial Narrow"/>
      <family val="2"/>
    </font>
    <font>
      <sz val="10"/>
      <color indexed="12"/>
      <name val="Arial Narrow"/>
      <family val="2"/>
    </font>
    <font>
      <b/>
      <u/>
      <sz val="12"/>
      <name val="Verdana"/>
      <family val="2"/>
    </font>
    <font>
      <b/>
      <sz val="8"/>
      <color theme="1"/>
      <name val="Arial"/>
      <family val="2"/>
    </font>
    <font>
      <b/>
      <vertAlign val="subscript"/>
      <sz val="14"/>
      <color theme="1"/>
      <name val="Calibri"/>
      <family val="2"/>
      <scheme val="minor"/>
    </font>
    <font>
      <b/>
      <sz val="11"/>
      <name val="Symbol"/>
      <family val="2"/>
      <charset val="2"/>
    </font>
    <font>
      <sz val="12"/>
      <name val="Symbol"/>
      <family val="1"/>
      <charset val="2"/>
    </font>
    <font>
      <sz val="11"/>
      <name val="Symbol"/>
      <family val="1"/>
      <charset val="2"/>
    </font>
    <font>
      <sz val="11"/>
      <name val="Arial"/>
      <family val="2"/>
    </font>
    <font>
      <vertAlign val="subscript"/>
      <sz val="11"/>
      <name val="Arial"/>
      <family val="2"/>
    </font>
    <font>
      <vertAlign val="superscript"/>
      <sz val="11"/>
      <name val="Arial"/>
      <family val="2"/>
    </font>
    <font>
      <sz val="10"/>
      <color theme="0"/>
      <name val="Arial"/>
      <family val="2"/>
    </font>
    <font>
      <b/>
      <sz val="11"/>
      <color rgb="FF0000FF"/>
      <name val="Arial"/>
      <family val="2"/>
    </font>
    <font>
      <sz val="14"/>
      <name val="Arial"/>
      <family val="1"/>
      <charset val="2"/>
    </font>
    <font>
      <sz val="8"/>
      <name val="Arial"/>
      <family val="2"/>
    </font>
    <font>
      <sz val="8"/>
      <color theme="2"/>
      <name val="Arial"/>
      <family val="2"/>
    </font>
    <font>
      <b/>
      <sz val="14"/>
      <name val="Arial"/>
      <family val="2"/>
    </font>
    <font>
      <b/>
      <sz val="12"/>
      <color rgb="FF0000FF"/>
      <name val="Arial"/>
      <family val="2"/>
    </font>
    <font>
      <b/>
      <sz val="12"/>
      <name val="Arial"/>
      <family val="1"/>
      <charset val="2"/>
    </font>
    <font>
      <b/>
      <vertAlign val="subscript"/>
      <sz val="12"/>
      <name val="Arial"/>
      <family val="2"/>
    </font>
    <font>
      <sz val="10"/>
      <color rgb="FF0000FF"/>
      <name val="Arial"/>
      <family val="2"/>
    </font>
    <font>
      <b/>
      <sz val="12"/>
      <color rgb="FFC00000"/>
      <name val="Arial"/>
      <family val="2"/>
    </font>
    <font>
      <b/>
      <sz val="14"/>
      <color rgb="FFC00000"/>
      <name val="Symbol"/>
      <family val="1"/>
      <charset val="2"/>
    </font>
    <font>
      <b/>
      <sz val="10"/>
      <color rgb="FFC00000"/>
      <name val="Arial Narrow"/>
      <family val="2"/>
    </font>
    <font>
      <b/>
      <sz val="10"/>
      <color rgb="FFC00000"/>
      <name val="Arial"/>
      <family val="2"/>
    </font>
    <font>
      <b/>
      <sz val="9"/>
      <color rgb="FFC00000"/>
      <name val="Verdana"/>
      <family val="2"/>
    </font>
    <font>
      <sz val="10"/>
      <color rgb="FFC00000"/>
      <name val="Arial"/>
      <family val="2"/>
    </font>
    <font>
      <b/>
      <sz val="14"/>
      <color rgb="FFC00000"/>
      <name val="Verdana"/>
      <family val="2"/>
    </font>
    <font>
      <b/>
      <u/>
      <sz val="14"/>
      <color rgb="FFC00000"/>
      <name val="Verdana"/>
      <family val="2"/>
    </font>
    <font>
      <b/>
      <sz val="11"/>
      <color rgb="FFC00000"/>
      <name val="Arial"/>
      <family val="2"/>
    </font>
    <font>
      <b/>
      <sz val="10"/>
      <color theme="6" tint="-0.499984740745262"/>
      <name val="Arial"/>
      <family val="2"/>
    </font>
    <font>
      <b/>
      <sz val="11"/>
      <color theme="6" tint="-0.499984740745262"/>
      <name val="Verdana"/>
      <family val="2"/>
    </font>
    <font>
      <b/>
      <sz val="10"/>
      <color theme="6" tint="-0.499984740745262"/>
      <name val="Verdana"/>
      <family val="2"/>
    </font>
  </fonts>
  <fills count="11">
    <fill>
      <patternFill patternType="none"/>
    </fill>
    <fill>
      <patternFill patternType="gray125"/>
    </fill>
    <fill>
      <patternFill patternType="solid">
        <fgColor theme="0"/>
        <bgColor indexed="64"/>
      </patternFill>
    </fill>
    <fill>
      <patternFill patternType="solid">
        <fgColor theme="0" tint="-4.9989318521683403E-2"/>
        <bgColor indexed="64"/>
      </patternFill>
    </fill>
    <fill>
      <patternFill patternType="solid">
        <fgColor rgb="FFFFFFCC"/>
        <bgColor indexed="64"/>
      </patternFill>
    </fill>
    <fill>
      <patternFill patternType="solid">
        <fgColor theme="9" tint="0.79998168889431442"/>
        <bgColor indexed="64"/>
      </patternFill>
    </fill>
    <fill>
      <patternFill patternType="solid">
        <fgColor indexed="43"/>
        <bgColor indexed="64"/>
      </patternFill>
    </fill>
    <fill>
      <patternFill patternType="solid">
        <fgColor indexed="41"/>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2"/>
        <bgColor indexed="64"/>
      </patternFill>
    </fill>
  </fills>
  <borders count="51">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style="thin">
        <color indexed="64"/>
      </top>
      <bottom style="double">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thin">
        <color indexed="64"/>
      </bottom>
      <diagonal/>
    </border>
    <border>
      <left/>
      <right/>
      <top/>
      <bottom style="medium">
        <color indexed="64"/>
      </bottom>
      <diagonal/>
    </border>
    <border>
      <left style="medium">
        <color indexed="64"/>
      </left>
      <right style="medium">
        <color indexed="64"/>
      </right>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medium">
        <color indexed="64"/>
      </top>
      <bottom/>
      <diagonal/>
    </border>
    <border>
      <left style="medium">
        <color indexed="64"/>
      </left>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bottom/>
      <diagonal/>
    </border>
    <border>
      <left style="medium">
        <color indexed="64"/>
      </left>
      <right/>
      <top/>
      <bottom style="double">
        <color indexed="64"/>
      </bottom>
      <diagonal/>
    </border>
    <border>
      <left style="thin">
        <color indexed="64"/>
      </left>
      <right style="thin">
        <color indexed="64"/>
      </right>
      <top/>
      <bottom style="double">
        <color indexed="64"/>
      </bottom>
      <diagonal/>
    </border>
    <border>
      <left/>
      <right/>
      <top/>
      <bottom style="double">
        <color indexed="64"/>
      </bottom>
      <diagonal/>
    </border>
    <border>
      <left style="thin">
        <color indexed="64"/>
      </left>
      <right style="medium">
        <color indexed="64"/>
      </right>
      <top/>
      <bottom style="double">
        <color indexed="64"/>
      </bottom>
      <diagonal/>
    </border>
    <border>
      <left style="thin">
        <color indexed="64"/>
      </left>
      <right/>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bottom/>
      <diagonal/>
    </border>
    <border>
      <left/>
      <right style="medium">
        <color indexed="64"/>
      </right>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thin">
        <color rgb="FF0000FF"/>
      </left>
      <right/>
      <top style="thin">
        <color rgb="FF0000FF"/>
      </top>
      <bottom/>
      <diagonal/>
    </border>
    <border>
      <left/>
      <right/>
      <top style="thin">
        <color rgb="FF0000FF"/>
      </top>
      <bottom/>
      <diagonal/>
    </border>
    <border>
      <left/>
      <right style="thin">
        <color rgb="FF0000FF"/>
      </right>
      <top style="thin">
        <color rgb="FF0000FF"/>
      </top>
      <bottom/>
      <diagonal/>
    </border>
    <border>
      <left style="thin">
        <color rgb="FF0000FF"/>
      </left>
      <right/>
      <top/>
      <bottom/>
      <diagonal/>
    </border>
    <border>
      <left/>
      <right style="thin">
        <color rgb="FF0000FF"/>
      </right>
      <top/>
      <bottom/>
      <diagonal/>
    </border>
    <border>
      <left style="thin">
        <color rgb="FF0000FF"/>
      </left>
      <right/>
      <top/>
      <bottom style="thin">
        <color rgb="FF0000FF"/>
      </bottom>
      <diagonal/>
    </border>
    <border>
      <left/>
      <right/>
      <top/>
      <bottom style="thin">
        <color rgb="FF0000FF"/>
      </bottom>
      <diagonal/>
    </border>
    <border>
      <left/>
      <right style="thin">
        <color rgb="FF0000FF"/>
      </right>
      <top/>
      <bottom style="thin">
        <color rgb="FF0000FF"/>
      </bottom>
      <diagonal/>
    </border>
  </borders>
  <cellStyleXfs count="5">
    <xf numFmtId="0" fontId="0" fillId="0" borderId="0"/>
    <xf numFmtId="43" fontId="2" fillId="0" borderId="0" applyFont="0" applyFill="0" applyBorder="0" applyAlignment="0" applyProtection="0"/>
    <xf numFmtId="0" fontId="2" fillId="0" borderId="0"/>
    <xf numFmtId="0" fontId="38" fillId="0" borderId="0" applyNumberFormat="0" applyFill="0" applyBorder="0" applyAlignment="0" applyProtection="0">
      <alignment vertical="top"/>
      <protection locked="0"/>
    </xf>
    <xf numFmtId="0" fontId="1" fillId="0" borderId="0"/>
  </cellStyleXfs>
  <cellXfs count="308">
    <xf numFmtId="0" fontId="0" fillId="0" borderId="0" xfId="0"/>
    <xf numFmtId="0" fontId="0" fillId="2" borderId="0" xfId="0" applyFill="1"/>
    <xf numFmtId="0" fontId="0" fillId="3" borderId="1" xfId="0" applyFill="1" applyBorder="1"/>
    <xf numFmtId="0" fontId="0" fillId="3" borderId="2" xfId="0" applyFill="1" applyBorder="1"/>
    <xf numFmtId="0" fontId="0" fillId="3" borderId="3" xfId="0" applyFill="1" applyBorder="1"/>
    <xf numFmtId="0" fontId="0" fillId="3" borderId="4" xfId="0" applyFill="1" applyBorder="1"/>
    <xf numFmtId="0" fontId="3" fillId="3" borderId="0" xfId="0" applyFont="1" applyFill="1" applyBorder="1" applyProtection="1"/>
    <xf numFmtId="0" fontId="4" fillId="3" borderId="0" xfId="0" applyFont="1" applyFill="1" applyBorder="1" applyAlignment="1" applyProtection="1">
      <alignment horizontal="left"/>
    </xf>
    <xf numFmtId="0" fontId="0" fillId="3" borderId="0" xfId="0" applyFill="1" applyBorder="1" applyProtection="1"/>
    <xf numFmtId="0" fontId="0" fillId="3" borderId="0" xfId="0" applyFill="1" applyBorder="1"/>
    <xf numFmtId="0" fontId="0" fillId="3" borderId="5" xfId="0" applyFill="1" applyBorder="1"/>
    <xf numFmtId="0" fontId="3" fillId="3" borderId="0" xfId="0" applyFont="1" applyFill="1" applyBorder="1"/>
    <xf numFmtId="0" fontId="0" fillId="4" borderId="7" xfId="0" applyFill="1" applyBorder="1" applyProtection="1"/>
    <xf numFmtId="0" fontId="6" fillId="4" borderId="7" xfId="0" applyFont="1" applyFill="1" applyBorder="1" applyAlignment="1" applyProtection="1">
      <alignment horizontal="center"/>
    </xf>
    <xf numFmtId="0" fontId="0" fillId="4" borderId="8" xfId="0" applyFill="1" applyBorder="1" applyProtection="1"/>
    <xf numFmtId="0" fontId="0" fillId="4" borderId="0" xfId="0" applyFill="1" applyBorder="1" applyProtection="1"/>
    <xf numFmtId="0" fontId="3" fillId="4" borderId="0" xfId="0" applyFont="1" applyFill="1" applyBorder="1" applyProtection="1"/>
    <xf numFmtId="0" fontId="7" fillId="4" borderId="0" xfId="0" applyFont="1" applyFill="1" applyBorder="1" applyAlignment="1" applyProtection="1">
      <alignment horizontal="right"/>
    </xf>
    <xf numFmtId="0" fontId="0" fillId="4" borderId="10" xfId="0" applyFill="1" applyBorder="1" applyProtection="1"/>
    <xf numFmtId="0" fontId="0" fillId="0" borderId="11" xfId="0" applyBorder="1" applyAlignment="1">
      <alignment horizontal="center" wrapText="1"/>
    </xf>
    <xf numFmtId="0" fontId="0" fillId="0" borderId="11" xfId="0" applyBorder="1" applyAlignment="1">
      <alignment wrapText="1"/>
    </xf>
    <xf numFmtId="0" fontId="3" fillId="0" borderId="11" xfId="0" applyFont="1" applyBorder="1" applyAlignment="1">
      <alignment horizontal="center" wrapText="1"/>
    </xf>
    <xf numFmtId="0" fontId="3" fillId="0" borderId="11" xfId="0" applyFont="1" applyBorder="1" applyAlignment="1">
      <alignment wrapText="1"/>
    </xf>
    <xf numFmtId="0" fontId="0" fillId="4" borderId="0" xfId="0" applyFill="1" applyBorder="1" applyProtection="1">
      <protection locked="0"/>
    </xf>
    <xf numFmtId="1" fontId="10" fillId="2" borderId="0" xfId="0" applyNumberFormat="1" applyFont="1" applyFill="1" applyAlignment="1">
      <alignment horizontal="center"/>
    </xf>
    <xf numFmtId="2" fontId="10" fillId="2" borderId="0" xfId="0" applyNumberFormat="1" applyFont="1" applyFill="1" applyAlignment="1">
      <alignment horizontal="center"/>
    </xf>
    <xf numFmtId="0" fontId="0" fillId="4" borderId="9" xfId="0" applyFill="1" applyBorder="1" applyProtection="1"/>
    <xf numFmtId="0" fontId="11" fillId="4" borderId="0" xfId="0" applyFont="1" applyFill="1" applyBorder="1" applyProtection="1"/>
    <xf numFmtId="0" fontId="13" fillId="0" borderId="0" xfId="0" applyFont="1"/>
    <xf numFmtId="1" fontId="14" fillId="2" borderId="0" xfId="0" applyNumberFormat="1" applyFont="1" applyFill="1" applyAlignment="1">
      <alignment horizontal="center"/>
    </xf>
    <xf numFmtId="2" fontId="14" fillId="2" borderId="0" xfId="0" applyNumberFormat="1" applyFont="1" applyFill="1" applyAlignment="1">
      <alignment horizontal="center"/>
    </xf>
    <xf numFmtId="164" fontId="6" fillId="4" borderId="0" xfId="0" applyNumberFormat="1" applyFont="1" applyFill="1" applyBorder="1" applyAlignment="1" applyProtection="1">
      <alignment horizontal="center"/>
    </xf>
    <xf numFmtId="0" fontId="16" fillId="4" borderId="0" xfId="0" quotePrefix="1" applyFont="1" applyFill="1" applyBorder="1" applyAlignment="1" applyProtection="1">
      <alignment horizontal="left"/>
    </xf>
    <xf numFmtId="0" fontId="6" fillId="4" borderId="13" xfId="0" applyFont="1" applyFill="1" applyBorder="1" applyAlignment="1" applyProtection="1">
      <alignment horizontal="center"/>
    </xf>
    <xf numFmtId="0" fontId="17" fillId="4" borderId="13" xfId="0" applyFont="1" applyFill="1" applyBorder="1" applyProtection="1"/>
    <xf numFmtId="0" fontId="0" fillId="4" borderId="13" xfId="0" applyFill="1" applyBorder="1" applyProtection="1"/>
    <xf numFmtId="0" fontId="0" fillId="4" borderId="14" xfId="0" applyFill="1" applyBorder="1" applyProtection="1"/>
    <xf numFmtId="0" fontId="0" fillId="0" borderId="1" xfId="0" applyBorder="1"/>
    <xf numFmtId="0" fontId="0" fillId="0" borderId="3" xfId="0" applyBorder="1"/>
    <xf numFmtId="0" fontId="0" fillId="3" borderId="0" xfId="0" applyFont="1" applyFill="1" applyBorder="1"/>
    <xf numFmtId="0" fontId="3" fillId="3" borderId="0" xfId="0" applyFont="1" applyFill="1" applyBorder="1" applyAlignment="1" applyProtection="1">
      <alignment horizontal="right"/>
    </xf>
    <xf numFmtId="0" fontId="0" fillId="0" borderId="0" xfId="0" applyBorder="1"/>
    <xf numFmtId="0" fontId="0" fillId="2" borderId="0" xfId="0" applyFill="1" applyBorder="1"/>
    <xf numFmtId="0" fontId="0" fillId="0" borderId="4" xfId="0" applyBorder="1"/>
    <xf numFmtId="0" fontId="3" fillId="0" borderId="5" xfId="0" applyFont="1" applyBorder="1" applyAlignment="1">
      <alignment vertical="top"/>
    </xf>
    <xf numFmtId="0" fontId="19" fillId="0" borderId="4" xfId="0" applyFont="1" applyBorder="1" applyAlignment="1"/>
    <xf numFmtId="0" fontId="0" fillId="0" borderId="5" xfId="0" applyBorder="1" applyAlignment="1"/>
    <xf numFmtId="0" fontId="23" fillId="3" borderId="0" xfId="0" applyFont="1" applyFill="1" applyBorder="1" applyAlignment="1">
      <alignment horizontal="right"/>
    </xf>
    <xf numFmtId="0" fontId="25" fillId="3" borderId="5" xfId="0" applyFont="1" applyFill="1" applyBorder="1" applyAlignment="1" applyProtection="1">
      <alignment horizontal="center"/>
      <protection locked="0"/>
    </xf>
    <xf numFmtId="0" fontId="26" fillId="3" borderId="0" xfId="0" applyFont="1" applyFill="1" applyBorder="1" applyAlignment="1">
      <alignment horizontal="right"/>
    </xf>
    <xf numFmtId="0" fontId="0" fillId="3" borderId="4" xfId="0" applyFill="1" applyBorder="1" applyAlignment="1"/>
    <xf numFmtId="0" fontId="27" fillId="0" borderId="4" xfId="0" applyFont="1" applyBorder="1" applyAlignment="1"/>
    <xf numFmtId="0" fontId="3" fillId="3" borderId="0" xfId="0" applyFont="1" applyFill="1" applyBorder="1" applyAlignment="1">
      <alignment horizontal="right"/>
    </xf>
    <xf numFmtId="0" fontId="27" fillId="0" borderId="15" xfId="0" applyFont="1" applyBorder="1" applyAlignment="1"/>
    <xf numFmtId="0" fontId="0" fillId="0" borderId="16" xfId="0" applyBorder="1" applyAlignment="1"/>
    <xf numFmtId="0" fontId="3" fillId="3" borderId="0" xfId="0" applyFont="1" applyFill="1" applyBorder="1" applyAlignment="1">
      <alignment horizontal="center"/>
    </xf>
    <xf numFmtId="0" fontId="3" fillId="0" borderId="2" xfId="0" applyFont="1" applyBorder="1" applyAlignment="1">
      <alignment horizontal="center"/>
    </xf>
    <xf numFmtId="0" fontId="28" fillId="0" borderId="17" xfId="0" applyFont="1" applyBorder="1" applyAlignment="1">
      <alignment horizontal="center"/>
    </xf>
    <xf numFmtId="0" fontId="28" fillId="0" borderId="2" xfId="0" applyFont="1" applyBorder="1" applyAlignment="1">
      <alignment horizontal="center"/>
    </xf>
    <xf numFmtId="0" fontId="27" fillId="0" borderId="2" xfId="0" applyFont="1" applyBorder="1"/>
    <xf numFmtId="0" fontId="3" fillId="0" borderId="13" xfId="0" applyFont="1" applyBorder="1" applyAlignment="1">
      <alignment horizontal="center"/>
    </xf>
    <xf numFmtId="0" fontId="29" fillId="0" borderId="18" xfId="0" applyFont="1" applyBorder="1" applyAlignment="1">
      <alignment horizontal="center"/>
    </xf>
    <xf numFmtId="0" fontId="29" fillId="0" borderId="13" xfId="0" applyFont="1" applyBorder="1" applyAlignment="1">
      <alignment horizontal="center"/>
    </xf>
    <xf numFmtId="0" fontId="32" fillId="0" borderId="0" xfId="0" applyFont="1" applyBorder="1" applyAlignment="1">
      <alignment horizontal="center"/>
    </xf>
    <xf numFmtId="0" fontId="0" fillId="0" borderId="5" xfId="0" applyBorder="1"/>
    <xf numFmtId="165" fontId="33" fillId="0" borderId="15" xfId="1" applyNumberFormat="1" applyFont="1" applyBorder="1" applyAlignment="1">
      <alignment horizontal="center"/>
    </xf>
    <xf numFmtId="164" fontId="3" fillId="0" borderId="19" xfId="0" applyNumberFormat="1" applyFont="1" applyBorder="1" applyAlignment="1">
      <alignment horizontal="center"/>
    </xf>
    <xf numFmtId="2" fontId="10" fillId="2" borderId="20" xfId="0" applyNumberFormat="1" applyFont="1" applyFill="1" applyBorder="1" applyAlignment="1">
      <alignment horizontal="center"/>
    </xf>
    <xf numFmtId="2" fontId="10" fillId="2" borderId="19" xfId="0" applyNumberFormat="1" applyFont="1" applyFill="1" applyBorder="1" applyAlignment="1">
      <alignment horizontal="center"/>
    </xf>
    <xf numFmtId="164" fontId="14" fillId="0" borderId="21" xfId="0" applyNumberFormat="1" applyFont="1" applyBorder="1" applyAlignment="1">
      <alignment horizontal="center"/>
    </xf>
    <xf numFmtId="0" fontId="0" fillId="0" borderId="22" xfId="0" applyBorder="1"/>
    <xf numFmtId="0" fontId="34" fillId="3" borderId="4" xfId="0" applyFont="1" applyFill="1" applyBorder="1"/>
    <xf numFmtId="0" fontId="14" fillId="3" borderId="0" xfId="0" applyFont="1" applyFill="1" applyBorder="1" applyAlignment="1">
      <alignment horizontal="center"/>
    </xf>
    <xf numFmtId="0" fontId="0" fillId="3" borderId="15" xfId="0" applyFill="1" applyBorder="1"/>
    <xf numFmtId="0" fontId="0" fillId="3" borderId="19" xfId="0" applyFill="1" applyBorder="1"/>
    <xf numFmtId="0" fontId="0" fillId="3" borderId="16" xfId="0" applyFill="1" applyBorder="1"/>
    <xf numFmtId="164" fontId="8" fillId="4" borderId="0" xfId="0" applyNumberFormat="1" applyFont="1" applyFill="1" applyBorder="1" applyAlignment="1" applyProtection="1">
      <alignment horizontal="center"/>
      <protection locked="0"/>
    </xf>
    <xf numFmtId="0" fontId="29" fillId="0" borderId="4" xfId="0" applyFont="1" applyBorder="1" applyAlignment="1">
      <alignment horizontal="right"/>
    </xf>
    <xf numFmtId="0" fontId="5" fillId="0" borderId="2" xfId="0" applyFont="1" applyBorder="1"/>
    <xf numFmtId="0" fontId="5" fillId="4" borderId="7" xfId="0" applyFont="1" applyFill="1" applyBorder="1" applyProtection="1"/>
    <xf numFmtId="0" fontId="6" fillId="4" borderId="0" xfId="0" applyFont="1" applyFill="1" applyBorder="1" applyAlignment="1" applyProtection="1">
      <alignment horizontal="right"/>
    </xf>
    <xf numFmtId="0" fontId="6" fillId="4" borderId="13" xfId="0" applyFont="1" applyFill="1" applyBorder="1" applyAlignment="1" applyProtection="1">
      <alignment horizontal="right"/>
    </xf>
    <xf numFmtId="0" fontId="0" fillId="4" borderId="6" xfId="0" applyFill="1" applyBorder="1" applyProtection="1"/>
    <xf numFmtId="0" fontId="0" fillId="4" borderId="12" xfId="0" applyFill="1" applyBorder="1" applyProtection="1"/>
    <xf numFmtId="0" fontId="37" fillId="4" borderId="0" xfId="0" applyFont="1" applyFill="1" applyBorder="1" applyAlignment="1" applyProtection="1">
      <alignment horizontal="left"/>
    </xf>
    <xf numFmtId="0" fontId="5" fillId="4" borderId="6" xfId="0" applyFont="1" applyFill="1" applyBorder="1" applyProtection="1"/>
    <xf numFmtId="0" fontId="7" fillId="4" borderId="9" xfId="0" applyFont="1" applyFill="1" applyBorder="1" applyAlignment="1" applyProtection="1">
      <alignment horizontal="center"/>
    </xf>
    <xf numFmtId="0" fontId="0" fillId="4" borderId="9" xfId="0" applyFill="1" applyBorder="1" applyProtection="1">
      <protection locked="0"/>
    </xf>
    <xf numFmtId="164" fontId="8" fillId="4" borderId="10" xfId="0" applyNumberFormat="1" applyFont="1" applyFill="1" applyBorder="1" applyAlignment="1" applyProtection="1">
      <alignment horizontal="center"/>
      <protection locked="0"/>
    </xf>
    <xf numFmtId="0" fontId="0" fillId="3" borderId="10" xfId="0" applyFill="1" applyBorder="1"/>
    <xf numFmtId="0" fontId="6" fillId="4" borderId="9" xfId="0" applyFont="1" applyFill="1" applyBorder="1" applyAlignment="1" applyProtection="1">
      <alignment horizontal="right"/>
    </xf>
    <xf numFmtId="0" fontId="6" fillId="4" borderId="12" xfId="0" applyFont="1" applyFill="1" applyBorder="1" applyAlignment="1" applyProtection="1">
      <alignment horizontal="right"/>
    </xf>
    <xf numFmtId="0" fontId="0" fillId="5" borderId="1" xfId="0" applyFill="1" applyBorder="1"/>
    <xf numFmtId="0" fontId="0" fillId="5" borderId="2" xfId="0" applyFill="1" applyBorder="1"/>
    <xf numFmtId="0" fontId="0" fillId="5" borderId="3" xfId="0" applyFill="1" applyBorder="1"/>
    <xf numFmtId="0" fontId="0" fillId="5" borderId="4" xfId="0" applyFill="1" applyBorder="1"/>
    <xf numFmtId="0" fontId="3" fillId="5" borderId="0" xfId="0" applyFont="1" applyFill="1" applyBorder="1" applyProtection="1"/>
    <xf numFmtId="0" fontId="0" fillId="5" borderId="0" xfId="0" applyFill="1" applyBorder="1" applyProtection="1"/>
    <xf numFmtId="0" fontId="0" fillId="5" borderId="0" xfId="0" applyFill="1" applyBorder="1"/>
    <xf numFmtId="0" fontId="0" fillId="5" borderId="5" xfId="0" applyFill="1" applyBorder="1"/>
    <xf numFmtId="0" fontId="3" fillId="5" borderId="0" xfId="0" applyFont="1" applyFill="1" applyBorder="1"/>
    <xf numFmtId="0" fontId="0" fillId="0" borderId="6" xfId="0" applyBorder="1"/>
    <xf numFmtId="0" fontId="0" fillId="0" borderId="8" xfId="0" applyBorder="1"/>
    <xf numFmtId="0" fontId="0" fillId="5" borderId="0" xfId="0" applyFont="1" applyFill="1" applyBorder="1"/>
    <xf numFmtId="0" fontId="3" fillId="5" borderId="0" xfId="0" applyFont="1" applyFill="1" applyBorder="1" applyAlignment="1" applyProtection="1">
      <alignment horizontal="right"/>
    </xf>
    <xf numFmtId="0" fontId="0" fillId="0" borderId="9" xfId="0" applyBorder="1"/>
    <xf numFmtId="0" fontId="3" fillId="0" borderId="10" xfId="0" applyFont="1" applyBorder="1" applyAlignment="1">
      <alignment vertical="top"/>
    </xf>
    <xf numFmtId="2" fontId="18" fillId="5" borderId="0" xfId="0" applyNumberFormat="1" applyFont="1" applyFill="1" applyBorder="1" applyAlignment="1" applyProtection="1">
      <alignment horizontal="left"/>
    </xf>
    <xf numFmtId="0" fontId="19" fillId="0" borderId="9" xfId="0" applyFont="1" applyBorder="1" applyAlignment="1"/>
    <xf numFmtId="0" fontId="0" fillId="0" borderId="10" xfId="0" applyBorder="1" applyAlignment="1"/>
    <xf numFmtId="0" fontId="23" fillId="5" borderId="0" xfId="0" applyFont="1" applyFill="1" applyBorder="1" applyAlignment="1">
      <alignment horizontal="right"/>
    </xf>
    <xf numFmtId="0" fontId="0" fillId="0" borderId="7" xfId="0" applyBorder="1"/>
    <xf numFmtId="0" fontId="25" fillId="5" borderId="5" xfId="0" applyFont="1" applyFill="1" applyBorder="1" applyAlignment="1" applyProtection="1">
      <alignment horizontal="center"/>
      <protection locked="0"/>
    </xf>
    <xf numFmtId="0" fontId="26" fillId="5" borderId="0" xfId="0" applyFont="1" applyFill="1" applyBorder="1" applyAlignment="1">
      <alignment horizontal="right"/>
    </xf>
    <xf numFmtId="2" fontId="12" fillId="0" borderId="9" xfId="0" applyNumberFormat="1" applyFont="1" applyBorder="1" applyAlignment="1">
      <alignment horizontal="center"/>
    </xf>
    <xf numFmtId="0" fontId="0" fillId="0" borderId="10" xfId="0" applyBorder="1"/>
    <xf numFmtId="0" fontId="0" fillId="5" borderId="4" xfId="0" applyFill="1" applyBorder="1" applyAlignment="1"/>
    <xf numFmtId="0" fontId="27" fillId="0" borderId="9" xfId="0" applyFont="1" applyBorder="1" applyAlignment="1"/>
    <xf numFmtId="0" fontId="3" fillId="5" borderId="0" xfId="0" applyFont="1" applyFill="1" applyBorder="1" applyAlignment="1">
      <alignment horizontal="right"/>
    </xf>
    <xf numFmtId="0" fontId="9" fillId="2" borderId="9" xfId="0" applyFont="1" applyFill="1" applyBorder="1" applyAlignment="1">
      <alignment horizontal="center" vertical="center"/>
    </xf>
    <xf numFmtId="164" fontId="9" fillId="2" borderId="9" xfId="0" applyNumberFormat="1" applyFont="1" applyFill="1" applyBorder="1" applyAlignment="1">
      <alignment horizontal="center"/>
    </xf>
    <xf numFmtId="0" fontId="3" fillId="0" borderId="9" xfId="0" applyFont="1" applyFill="1" applyBorder="1" applyAlignment="1">
      <alignment horizontal="center"/>
    </xf>
    <xf numFmtId="0" fontId="27" fillId="0" borderId="12" xfId="0" applyFont="1" applyBorder="1" applyAlignment="1"/>
    <xf numFmtId="0" fontId="0" fillId="0" borderId="14" xfId="0" applyBorder="1" applyAlignment="1"/>
    <xf numFmtId="0" fontId="3" fillId="0" borderId="12" xfId="0" applyFont="1" applyFill="1" applyBorder="1" applyAlignment="1">
      <alignment horizontal="center"/>
    </xf>
    <xf numFmtId="0" fontId="0" fillId="0" borderId="13" xfId="0" applyBorder="1"/>
    <xf numFmtId="0" fontId="0" fillId="0" borderId="14" xfId="0" applyBorder="1"/>
    <xf numFmtId="0" fontId="3" fillId="5" borderId="0" xfId="0" applyFont="1" applyFill="1" applyBorder="1" applyAlignment="1">
      <alignment horizontal="center"/>
    </xf>
    <xf numFmtId="0" fontId="28" fillId="0" borderId="6" xfId="0" applyFont="1" applyBorder="1" applyAlignment="1">
      <alignment horizontal="center"/>
    </xf>
    <xf numFmtId="0" fontId="28" fillId="0" borderId="7" xfId="0" applyFont="1" applyBorder="1" applyAlignment="1">
      <alignment horizontal="center"/>
    </xf>
    <xf numFmtId="0" fontId="27" fillId="0" borderId="7" xfId="0" applyFont="1" applyBorder="1"/>
    <xf numFmtId="0" fontId="29" fillId="0" borderId="12" xfId="0" applyFont="1" applyBorder="1" applyAlignment="1">
      <alignment horizontal="center"/>
    </xf>
    <xf numFmtId="43" fontId="33" fillId="0" borderId="12" xfId="1" applyNumberFormat="1" applyFont="1" applyBorder="1" applyAlignment="1">
      <alignment horizontal="center"/>
    </xf>
    <xf numFmtId="2" fontId="10" fillId="2" borderId="13" xfId="0" applyNumberFormat="1" applyFont="1" applyFill="1" applyBorder="1" applyAlignment="1">
      <alignment horizontal="center"/>
    </xf>
    <xf numFmtId="164" fontId="14" fillId="0" borderId="25" xfId="0" applyNumberFormat="1" applyFont="1" applyBorder="1" applyAlignment="1">
      <alignment horizontal="center"/>
    </xf>
    <xf numFmtId="0" fontId="0" fillId="0" borderId="26" xfId="0" applyBorder="1"/>
    <xf numFmtId="0" fontId="34" fillId="5" borderId="4" xfId="0" applyFont="1" applyFill="1" applyBorder="1"/>
    <xf numFmtId="0" fontId="14" fillId="5" borderId="0" xfId="0" applyFont="1" applyFill="1" applyBorder="1" applyAlignment="1">
      <alignment horizontal="center"/>
    </xf>
    <xf numFmtId="0" fontId="0" fillId="5" borderId="15" xfId="0" applyFill="1" applyBorder="1"/>
    <xf numFmtId="0" fontId="0" fillId="5" borderId="19" xfId="0" applyFill="1" applyBorder="1"/>
    <xf numFmtId="0" fontId="0" fillId="5" borderId="16" xfId="0" applyFill="1" applyBorder="1"/>
    <xf numFmtId="43" fontId="33" fillId="0" borderId="15" xfId="1" applyNumberFormat="1" applyFont="1" applyBorder="1" applyAlignment="1">
      <alignment horizontal="center"/>
    </xf>
    <xf numFmtId="0" fontId="24" fillId="3" borderId="0" xfId="0" applyFont="1" applyFill="1" applyBorder="1" applyAlignment="1">
      <alignment vertical="center"/>
    </xf>
    <xf numFmtId="0" fontId="3" fillId="0" borderId="0" xfId="0" applyFont="1"/>
    <xf numFmtId="0" fontId="38" fillId="0" borderId="0" xfId="3" applyAlignment="1" applyProtection="1"/>
    <xf numFmtId="0" fontId="39" fillId="6" borderId="0" xfId="0" applyFont="1" applyFill="1"/>
    <xf numFmtId="0" fontId="3" fillId="6" borderId="0" xfId="0" applyFont="1" applyFill="1"/>
    <xf numFmtId="0" fontId="0" fillId="6" borderId="0" xfId="0" applyFill="1"/>
    <xf numFmtId="0" fontId="43" fillId="7" borderId="28" xfId="0" applyFont="1" applyFill="1" applyBorder="1" applyAlignment="1">
      <alignment horizontal="center"/>
    </xf>
    <xf numFmtId="0" fontId="44" fillId="7" borderId="13" xfId="0" applyFont="1" applyFill="1" applyBorder="1" applyAlignment="1">
      <alignment horizontal="center"/>
    </xf>
    <xf numFmtId="0" fontId="45" fillId="7" borderId="13" xfId="0" applyFont="1" applyFill="1" applyBorder="1" applyAlignment="1">
      <alignment horizontal="center"/>
    </xf>
    <xf numFmtId="0" fontId="41" fillId="7" borderId="13" xfId="0" applyFont="1" applyFill="1" applyBorder="1" applyAlignment="1">
      <alignment horizontal="center"/>
    </xf>
    <xf numFmtId="0" fontId="42" fillId="7" borderId="29" xfId="0" applyFont="1" applyFill="1" applyBorder="1" applyAlignment="1">
      <alignment horizontal="center"/>
    </xf>
    <xf numFmtId="0" fontId="45" fillId="7" borderId="4" xfId="0" applyFont="1" applyFill="1" applyBorder="1" applyAlignment="1">
      <alignment horizontal="center"/>
    </xf>
    <xf numFmtId="0" fontId="45" fillId="7" borderId="30" xfId="0" applyFont="1" applyFill="1" applyBorder="1" applyAlignment="1">
      <alignment horizontal="center"/>
    </xf>
    <xf numFmtId="0" fontId="46" fillId="7" borderId="30" xfId="0" applyFont="1" applyFill="1" applyBorder="1"/>
    <xf numFmtId="0" fontId="45" fillId="7" borderId="0" xfId="0" applyFont="1" applyFill="1" applyBorder="1" applyAlignment="1">
      <alignment horizontal="center"/>
    </xf>
    <xf numFmtId="0" fontId="14" fillId="7" borderId="32" xfId="0" applyFont="1" applyFill="1" applyBorder="1" applyAlignment="1">
      <alignment horizontal="center"/>
    </xf>
    <xf numFmtId="0" fontId="14" fillId="7" borderId="33" xfId="0" applyFont="1" applyFill="1" applyBorder="1" applyAlignment="1">
      <alignment horizontal="center"/>
    </xf>
    <xf numFmtId="0" fontId="14" fillId="7" borderId="34" xfId="0" applyFont="1" applyFill="1" applyBorder="1" applyAlignment="1">
      <alignment horizontal="center"/>
    </xf>
    <xf numFmtId="0" fontId="0" fillId="0" borderId="4" xfId="0" applyBorder="1" applyAlignment="1">
      <alignment horizontal="center"/>
    </xf>
    <xf numFmtId="0" fontId="0" fillId="0" borderId="9" xfId="0" applyBorder="1" applyAlignment="1">
      <alignment horizontal="center"/>
    </xf>
    <xf numFmtId="0" fontId="0" fillId="0" borderId="0" xfId="0" applyBorder="1" applyAlignment="1">
      <alignment horizontal="center"/>
    </xf>
    <xf numFmtId="0" fontId="0" fillId="0" borderId="5" xfId="0" applyBorder="1" applyAlignment="1">
      <alignment horizontal="center"/>
    </xf>
    <xf numFmtId="3" fontId="40" fillId="6" borderId="23" xfId="0" applyNumberFormat="1" applyFont="1" applyFill="1" applyBorder="1" applyAlignment="1">
      <alignment horizontal="center"/>
    </xf>
    <xf numFmtId="2" fontId="0" fillId="0" borderId="0" xfId="0" applyNumberFormat="1" applyBorder="1" applyAlignment="1">
      <alignment horizontal="center"/>
    </xf>
    <xf numFmtId="3" fontId="0" fillId="0" borderId="0" xfId="0" applyNumberFormat="1" applyBorder="1" applyAlignment="1">
      <alignment horizontal="center"/>
    </xf>
    <xf numFmtId="166" fontId="0" fillId="0" borderId="0" xfId="0" applyNumberFormat="1" applyBorder="1" applyAlignment="1">
      <alignment horizontal="center"/>
    </xf>
    <xf numFmtId="4" fontId="0" fillId="0" borderId="5" xfId="0" applyNumberFormat="1" applyBorder="1" applyAlignment="1">
      <alignment horizontal="center"/>
    </xf>
    <xf numFmtId="3" fontId="0" fillId="0" borderId="4" xfId="0" applyNumberFormat="1" applyBorder="1" applyAlignment="1">
      <alignment horizontal="center"/>
    </xf>
    <xf numFmtId="167" fontId="40" fillId="6" borderId="23" xfId="0" applyNumberFormat="1" applyFont="1" applyFill="1" applyBorder="1" applyAlignment="1">
      <alignment horizontal="center"/>
    </xf>
    <xf numFmtId="3" fontId="0" fillId="0" borderId="5" xfId="0" applyNumberFormat="1" applyBorder="1" applyAlignment="1">
      <alignment horizontal="center"/>
    </xf>
    <xf numFmtId="4" fontId="0" fillId="0" borderId="9" xfId="0" applyNumberFormat="1" applyBorder="1" applyAlignment="1">
      <alignment horizontal="center"/>
    </xf>
    <xf numFmtId="0" fontId="40" fillId="6" borderId="23" xfId="0" applyFont="1" applyFill="1" applyBorder="1" applyAlignment="1">
      <alignment horizontal="center"/>
    </xf>
    <xf numFmtId="168" fontId="0" fillId="0" borderId="0" xfId="0" applyNumberFormat="1" applyBorder="1" applyAlignment="1">
      <alignment horizontal="center"/>
    </xf>
    <xf numFmtId="0" fontId="0" fillId="0" borderId="15" xfId="0" applyBorder="1"/>
    <xf numFmtId="0" fontId="0" fillId="0" borderId="36" xfId="0" applyBorder="1"/>
    <xf numFmtId="0" fontId="0" fillId="0" borderId="19" xfId="0" applyBorder="1"/>
    <xf numFmtId="0" fontId="0" fillId="0" borderId="16" xfId="0" applyBorder="1"/>
    <xf numFmtId="169" fontId="0" fillId="0" borderId="5" xfId="0" applyNumberFormat="1" applyBorder="1" applyAlignment="1">
      <alignment horizontal="center"/>
    </xf>
    <xf numFmtId="0" fontId="28" fillId="0" borderId="1" xfId="0" applyFont="1" applyBorder="1" applyAlignment="1">
      <alignment horizontal="left"/>
    </xf>
    <xf numFmtId="4" fontId="0" fillId="0" borderId="0" xfId="0" applyNumberFormat="1" applyBorder="1" applyAlignment="1">
      <alignment horizontal="center"/>
    </xf>
    <xf numFmtId="164" fontId="9" fillId="2" borderId="9" xfId="0" applyNumberFormat="1" applyFont="1" applyFill="1" applyBorder="1" applyAlignment="1">
      <alignment horizontal="center" vertical="center"/>
    </xf>
    <xf numFmtId="0" fontId="0" fillId="2" borderId="8" xfId="0" applyFill="1" applyBorder="1"/>
    <xf numFmtId="2" fontId="18" fillId="3" borderId="9" xfId="0" applyNumberFormat="1" applyFont="1" applyFill="1" applyBorder="1" applyAlignment="1" applyProtection="1">
      <alignment horizontal="left"/>
    </xf>
    <xf numFmtId="0" fontId="0" fillId="3" borderId="9" xfId="0" applyFill="1" applyBorder="1"/>
    <xf numFmtId="2" fontId="48" fillId="2" borderId="39" xfId="0" applyNumberFormat="1" applyFont="1" applyFill="1" applyBorder="1" applyAlignment="1" applyProtection="1">
      <alignment horizontal="right"/>
    </xf>
    <xf numFmtId="0" fontId="28" fillId="8" borderId="24" xfId="0" applyFont="1" applyFill="1" applyBorder="1" applyAlignment="1">
      <alignment horizontal="center"/>
    </xf>
    <xf numFmtId="0" fontId="29" fillId="8" borderId="18" xfId="0" applyFont="1" applyFill="1" applyBorder="1" applyAlignment="1">
      <alignment horizontal="center"/>
    </xf>
    <xf numFmtId="2" fontId="10" fillId="8" borderId="18" xfId="0" applyNumberFormat="1" applyFont="1" applyFill="1" applyBorder="1" applyAlignment="1">
      <alignment horizontal="center"/>
    </xf>
    <xf numFmtId="0" fontId="28" fillId="0" borderId="0" xfId="0" applyFont="1" applyBorder="1" applyAlignment="1">
      <alignment horizontal="left"/>
    </xf>
    <xf numFmtId="0" fontId="50" fillId="2" borderId="4" xfId="0" applyFont="1" applyFill="1" applyBorder="1" applyAlignment="1">
      <alignment horizontal="right"/>
    </xf>
    <xf numFmtId="0" fontId="29" fillId="0" borderId="28" xfId="0" applyFont="1" applyBorder="1" applyAlignment="1">
      <alignment horizontal="center"/>
    </xf>
    <xf numFmtId="0" fontId="52" fillId="0" borderId="4" xfId="0" applyFont="1" applyBorder="1" applyAlignment="1"/>
    <xf numFmtId="0" fontId="0" fillId="9" borderId="1" xfId="0" applyFill="1" applyBorder="1"/>
    <xf numFmtId="0" fontId="0" fillId="9" borderId="4" xfId="0" applyFill="1" applyBorder="1"/>
    <xf numFmtId="0" fontId="0" fillId="9" borderId="4" xfId="0" applyFill="1" applyBorder="1" applyAlignment="1"/>
    <xf numFmtId="0" fontId="34" fillId="9" borderId="4" xfId="0" applyFont="1" applyFill="1" applyBorder="1"/>
    <xf numFmtId="0" fontId="0" fillId="9" borderId="15" xfId="0" applyFill="1" applyBorder="1"/>
    <xf numFmtId="0" fontId="0" fillId="9" borderId="2" xfId="0" applyFill="1" applyBorder="1"/>
    <xf numFmtId="0" fontId="0" fillId="9" borderId="3" xfId="0" applyFill="1" applyBorder="1"/>
    <xf numFmtId="0" fontId="3" fillId="9" borderId="0" xfId="0" applyFont="1" applyFill="1" applyBorder="1" applyProtection="1"/>
    <xf numFmtId="0" fontId="4" fillId="9" borderId="0" xfId="0" applyFont="1" applyFill="1" applyBorder="1" applyAlignment="1" applyProtection="1">
      <alignment horizontal="left"/>
    </xf>
    <xf numFmtId="0" fontId="0" fillId="9" borderId="0" xfId="0" applyFill="1" applyBorder="1" applyProtection="1"/>
    <xf numFmtId="0" fontId="0" fillId="9" borderId="0" xfId="0" applyFill="1" applyBorder="1"/>
    <xf numFmtId="0" fontId="0" fillId="9" borderId="5" xfId="0" applyFill="1" applyBorder="1"/>
    <xf numFmtId="0" fontId="3" fillId="9" borderId="0" xfId="0" applyFont="1" applyFill="1" applyBorder="1"/>
    <xf numFmtId="0" fontId="24" fillId="9" borderId="0" xfId="0" applyFont="1" applyFill="1" applyBorder="1" applyAlignment="1">
      <alignment vertical="center"/>
    </xf>
    <xf numFmtId="0" fontId="0" fillId="9" borderId="0" xfId="0" applyFont="1" applyFill="1" applyBorder="1"/>
    <xf numFmtId="0" fontId="3" fillId="9" borderId="0" xfId="0" applyFont="1" applyFill="1" applyBorder="1" applyAlignment="1" applyProtection="1">
      <alignment horizontal="right"/>
    </xf>
    <xf numFmtId="0" fontId="3" fillId="9" borderId="0" xfId="0" applyFont="1" applyFill="1" applyBorder="1" applyAlignment="1">
      <alignment horizontal="right"/>
    </xf>
    <xf numFmtId="0" fontId="26" fillId="9" borderId="0" xfId="0" applyFont="1" applyFill="1" applyBorder="1" applyAlignment="1">
      <alignment horizontal="right"/>
    </xf>
    <xf numFmtId="0" fontId="3" fillId="9" borderId="0" xfId="0" applyFont="1" applyFill="1" applyBorder="1" applyAlignment="1">
      <alignment horizontal="center"/>
    </xf>
    <xf numFmtId="0" fontId="0" fillId="9" borderId="19" xfId="0" applyFill="1" applyBorder="1"/>
    <xf numFmtId="0" fontId="0" fillId="9" borderId="9" xfId="0" applyFill="1" applyBorder="1"/>
    <xf numFmtId="0" fontId="0" fillId="9" borderId="10" xfId="0" applyFill="1" applyBorder="1"/>
    <xf numFmtId="0" fontId="25" fillId="9" borderId="5" xfId="0" applyFont="1" applyFill="1" applyBorder="1" applyAlignment="1" applyProtection="1">
      <alignment horizontal="center"/>
      <protection locked="0"/>
    </xf>
    <xf numFmtId="0" fontId="0" fillId="9" borderId="16" xfId="0" applyFill="1" applyBorder="1"/>
    <xf numFmtId="0" fontId="14" fillId="9" borderId="0" xfId="0" applyFont="1" applyFill="1" applyBorder="1" applyAlignment="1">
      <alignment horizontal="center"/>
    </xf>
    <xf numFmtId="170" fontId="10" fillId="0" borderId="13" xfId="0" applyNumberFormat="1" applyFont="1" applyBorder="1" applyAlignment="1">
      <alignment horizontal="center"/>
    </xf>
    <xf numFmtId="0" fontId="56" fillId="0" borderId="0" xfId="0" applyFont="1"/>
    <xf numFmtId="43" fontId="33" fillId="0" borderId="4" xfId="1" applyNumberFormat="1" applyFont="1" applyBorder="1" applyAlignment="1">
      <alignment horizontal="center"/>
    </xf>
    <xf numFmtId="0" fontId="28" fillId="0" borderId="3" xfId="0" applyFont="1" applyBorder="1" applyAlignment="1">
      <alignment horizontal="center"/>
    </xf>
    <xf numFmtId="0" fontId="29" fillId="0" borderId="40" xfId="0" applyFont="1" applyBorder="1" applyAlignment="1">
      <alignment horizontal="center"/>
    </xf>
    <xf numFmtId="2" fontId="10" fillId="2" borderId="16" xfId="0" applyNumberFormat="1" applyFont="1" applyFill="1" applyBorder="1" applyAlignment="1">
      <alignment horizontal="center"/>
    </xf>
    <xf numFmtId="0" fontId="3" fillId="0" borderId="3" xfId="0" applyFont="1" applyBorder="1" applyAlignment="1">
      <alignment horizontal="center"/>
    </xf>
    <xf numFmtId="0" fontId="3" fillId="0" borderId="40" xfId="0" applyFont="1" applyBorder="1" applyAlignment="1">
      <alignment horizontal="center"/>
    </xf>
    <xf numFmtId="164" fontId="3" fillId="0" borderId="5" xfId="0" applyNumberFormat="1" applyFont="1" applyBorder="1" applyAlignment="1">
      <alignment horizontal="center"/>
    </xf>
    <xf numFmtId="43" fontId="57" fillId="2" borderId="41" xfId="0" applyNumberFormat="1" applyFont="1" applyFill="1" applyBorder="1" applyAlignment="1">
      <alignment vertical="center"/>
    </xf>
    <xf numFmtId="0" fontId="0" fillId="2" borderId="22" xfId="0" applyFill="1" applyBorder="1"/>
    <xf numFmtId="0" fontId="0" fillId="10" borderId="0" xfId="0" applyFill="1" applyBorder="1"/>
    <xf numFmtId="0" fontId="26" fillId="10" borderId="0" xfId="0" applyFont="1" applyFill="1" applyBorder="1" applyAlignment="1">
      <alignment horizontal="right"/>
    </xf>
    <xf numFmtId="0" fontId="0" fillId="10" borderId="10" xfId="0" applyFill="1" applyBorder="1"/>
    <xf numFmtId="0" fontId="0" fillId="10" borderId="13" xfId="0" applyFill="1" applyBorder="1"/>
    <xf numFmtId="0" fontId="0" fillId="10" borderId="14" xfId="0" applyFill="1" applyBorder="1"/>
    <xf numFmtId="0" fontId="0" fillId="2" borderId="10" xfId="0" applyFill="1" applyBorder="1"/>
    <xf numFmtId="0" fontId="0" fillId="2" borderId="13" xfId="0" applyFill="1" applyBorder="1"/>
    <xf numFmtId="0" fontId="0" fillId="2" borderId="14" xfId="0" applyFill="1" applyBorder="1"/>
    <xf numFmtId="2" fontId="12" fillId="2" borderId="6" xfId="0" applyNumberFormat="1" applyFont="1" applyFill="1" applyBorder="1" applyAlignment="1">
      <alignment horizontal="center"/>
    </xf>
    <xf numFmtId="0" fontId="0" fillId="2" borderId="7" xfId="0" applyFill="1" applyBorder="1"/>
    <xf numFmtId="2" fontId="48" fillId="2" borderId="30" xfId="0" applyNumberFormat="1" applyFont="1" applyFill="1" applyBorder="1" applyAlignment="1" applyProtection="1">
      <alignment horizontal="right"/>
    </xf>
    <xf numFmtId="0" fontId="0" fillId="10" borderId="6" xfId="0" applyFill="1" applyBorder="1"/>
    <xf numFmtId="0" fontId="0" fillId="10" borderId="7" xfId="0" applyFill="1" applyBorder="1"/>
    <xf numFmtId="0" fontId="0" fillId="10" borderId="8" xfId="0" applyFill="1" applyBorder="1"/>
    <xf numFmtId="0" fontId="0" fillId="10" borderId="9" xfId="0" applyFill="1" applyBorder="1"/>
    <xf numFmtId="0" fontId="3" fillId="10" borderId="0" xfId="0" applyFont="1" applyFill="1" applyBorder="1"/>
    <xf numFmtId="2" fontId="10" fillId="10" borderId="0" xfId="0" applyNumberFormat="1" applyFont="1" applyFill="1" applyBorder="1" applyAlignment="1">
      <alignment horizontal="center" vertical="center"/>
    </xf>
    <xf numFmtId="2" fontId="57" fillId="10" borderId="0" xfId="0" applyNumberFormat="1" applyFont="1" applyFill="1" applyBorder="1" applyAlignment="1">
      <alignment horizontal="center" vertical="center"/>
    </xf>
    <xf numFmtId="0" fontId="0" fillId="10" borderId="12" xfId="0" applyFill="1" applyBorder="1"/>
    <xf numFmtId="0" fontId="0" fillId="10" borderId="0" xfId="0" applyFill="1" applyBorder="1" applyAlignment="1">
      <alignment vertical="center"/>
    </xf>
    <xf numFmtId="0" fontId="3" fillId="10" borderId="0" xfId="0" applyFont="1" applyFill="1" applyBorder="1" applyAlignment="1">
      <alignment horizontal="right" vertical="center"/>
    </xf>
    <xf numFmtId="0" fontId="3" fillId="2" borderId="9" xfId="0" applyFont="1" applyFill="1" applyBorder="1" applyAlignment="1">
      <alignment horizontal="center" vertical="center"/>
    </xf>
    <xf numFmtId="0" fontId="3" fillId="2" borderId="12" xfId="0" applyFont="1" applyFill="1" applyBorder="1" applyAlignment="1">
      <alignment horizontal="center" vertical="center"/>
    </xf>
    <xf numFmtId="0" fontId="58" fillId="10" borderId="0" xfId="0" applyFont="1" applyFill="1" applyBorder="1" applyAlignment="1">
      <alignment horizontal="right"/>
    </xf>
    <xf numFmtId="0" fontId="20" fillId="10" borderId="0" xfId="0" applyFont="1" applyFill="1" applyBorder="1"/>
    <xf numFmtId="0" fontId="20" fillId="10" borderId="0" xfId="0" applyFont="1" applyFill="1" applyBorder="1" applyAlignment="1">
      <alignment horizontal="right"/>
    </xf>
    <xf numFmtId="0" fontId="60" fillId="10" borderId="0" xfId="0" applyFont="1" applyFill="1" applyBorder="1"/>
    <xf numFmtId="0" fontId="39" fillId="10" borderId="0" xfId="0" applyFont="1" applyFill="1" applyBorder="1"/>
    <xf numFmtId="0" fontId="3" fillId="10" borderId="0" xfId="0" applyFont="1" applyFill="1" applyBorder="1" applyAlignment="1">
      <alignment horizontal="center" vertical="top"/>
    </xf>
    <xf numFmtId="0" fontId="0" fillId="10" borderId="0" xfId="0" applyFont="1" applyFill="1" applyBorder="1"/>
    <xf numFmtId="0" fontId="61" fillId="10" borderId="0" xfId="0" applyFont="1" applyFill="1" applyBorder="1"/>
    <xf numFmtId="0" fontId="27" fillId="2" borderId="0" xfId="0" applyFont="1" applyFill="1" applyBorder="1"/>
    <xf numFmtId="0" fontId="27" fillId="2" borderId="0" xfId="0" applyFont="1" applyFill="1" applyBorder="1" applyAlignment="1">
      <alignment horizontal="center"/>
    </xf>
    <xf numFmtId="0" fontId="3" fillId="10" borderId="0" xfId="0" applyFont="1" applyFill="1" applyBorder="1" applyAlignment="1">
      <alignment horizontal="center"/>
    </xf>
    <xf numFmtId="0" fontId="63" fillId="10" borderId="0" xfId="0" applyFont="1" applyFill="1" applyBorder="1" applyAlignment="1">
      <alignment horizontal="center"/>
    </xf>
    <xf numFmtId="0" fontId="39" fillId="10" borderId="0" xfId="0" applyFont="1" applyFill="1" applyBorder="1" applyAlignment="1">
      <alignment horizontal="center"/>
    </xf>
    <xf numFmtId="0" fontId="26" fillId="10" borderId="0" xfId="0" applyFont="1" applyFill="1" applyBorder="1" applyAlignment="1">
      <alignment horizontal="center"/>
    </xf>
    <xf numFmtId="0" fontId="59" fillId="10" borderId="13" xfId="0" applyFont="1" applyFill="1" applyBorder="1"/>
    <xf numFmtId="0" fontId="59" fillId="0" borderId="0" xfId="0" applyFont="1"/>
    <xf numFmtId="0" fontId="41" fillId="7" borderId="2" xfId="0" applyFont="1" applyFill="1" applyBorder="1" applyAlignment="1">
      <alignment horizontal="center"/>
    </xf>
    <xf numFmtId="0" fontId="3" fillId="0" borderId="0" xfId="0" applyFont="1" applyBorder="1" applyAlignment="1">
      <alignment horizontal="center" vertical="center" wrapText="1"/>
    </xf>
    <xf numFmtId="0" fontId="0" fillId="0" borderId="0" xfId="0" quotePrefix="1" applyBorder="1" applyAlignment="1">
      <alignment horizontal="center" vertical="center"/>
    </xf>
    <xf numFmtId="0" fontId="65" fillId="0" borderId="42" xfId="0" applyFont="1" applyBorder="1" applyAlignment="1">
      <alignment horizontal="center" vertical="center"/>
    </xf>
    <xf numFmtId="0" fontId="0" fillId="0" borderId="43" xfId="0" applyBorder="1"/>
    <xf numFmtId="0" fontId="0" fillId="0" borderId="44" xfId="0" applyBorder="1"/>
    <xf numFmtId="0" fontId="0" fillId="0" borderId="45" xfId="0" applyBorder="1"/>
    <xf numFmtId="0" fontId="0" fillId="0" borderId="46" xfId="0" applyBorder="1"/>
    <xf numFmtId="0" fontId="0" fillId="0" borderId="47" xfId="0" applyBorder="1"/>
    <xf numFmtId="0" fontId="0" fillId="0" borderId="48" xfId="0" applyBorder="1"/>
    <xf numFmtId="0" fontId="0" fillId="0" borderId="49" xfId="0" applyBorder="1"/>
    <xf numFmtId="0" fontId="0" fillId="0" borderId="50" xfId="0" applyBorder="1"/>
    <xf numFmtId="0" fontId="41" fillId="7" borderId="1" xfId="0" applyFont="1" applyFill="1" applyBorder="1" applyAlignment="1">
      <alignment horizontal="left"/>
    </xf>
    <xf numFmtId="0" fontId="67" fillId="7" borderId="27" xfId="0" applyFont="1" applyFill="1" applyBorder="1" applyAlignment="1">
      <alignment horizontal="center"/>
    </xf>
    <xf numFmtId="0" fontId="68" fillId="7" borderId="31" xfId="0" applyFont="1" applyFill="1" applyBorder="1" applyAlignment="1">
      <alignment horizontal="center"/>
    </xf>
    <xf numFmtId="0" fontId="69" fillId="7" borderId="35" xfId="0" applyFont="1" applyFill="1" applyBorder="1" applyAlignment="1">
      <alignment horizontal="center"/>
    </xf>
    <xf numFmtId="0" fontId="66" fillId="6" borderId="23" xfId="0" applyFont="1" applyFill="1" applyBorder="1" applyAlignment="1">
      <alignment horizontal="center"/>
    </xf>
    <xf numFmtId="0" fontId="69" fillId="4" borderId="9" xfId="0" applyFont="1" applyFill="1" applyBorder="1" applyAlignment="1" applyProtection="1">
      <alignment horizontal="right"/>
    </xf>
    <xf numFmtId="2" fontId="70" fillId="4" borderId="0" xfId="0" applyNumberFormat="1" applyFont="1" applyFill="1" applyBorder="1" applyAlignment="1" applyProtection="1">
      <alignment horizontal="center"/>
    </xf>
    <xf numFmtId="0" fontId="71" fillId="4" borderId="0" xfId="0" applyFont="1" applyFill="1" applyBorder="1" applyProtection="1"/>
    <xf numFmtId="2" fontId="70" fillId="2" borderId="6" xfId="0" applyNumberFormat="1" applyFont="1" applyFill="1" applyBorder="1" applyAlignment="1" applyProtection="1">
      <alignment horizontal="center"/>
    </xf>
    <xf numFmtId="2" fontId="69" fillId="0" borderId="9" xfId="0" applyNumberFormat="1" applyFont="1" applyBorder="1" applyAlignment="1">
      <alignment horizontal="center"/>
    </xf>
    <xf numFmtId="0" fontId="69" fillId="2" borderId="9" xfId="0" applyFont="1" applyFill="1" applyBorder="1" applyAlignment="1">
      <alignment horizontal="center" vertical="center"/>
    </xf>
    <xf numFmtId="164" fontId="69" fillId="2" borderId="9" xfId="0" applyNumberFormat="1" applyFont="1" applyFill="1" applyBorder="1" applyAlignment="1">
      <alignment horizontal="center"/>
    </xf>
    <xf numFmtId="0" fontId="69" fillId="4" borderId="0" xfId="0" applyFont="1" applyFill="1" applyBorder="1" applyAlignment="1" applyProtection="1">
      <alignment horizontal="right"/>
    </xf>
    <xf numFmtId="0" fontId="69" fillId="2" borderId="42" xfId="0" applyFont="1" applyFill="1" applyBorder="1" applyAlignment="1">
      <alignment horizontal="center" vertical="center"/>
    </xf>
    <xf numFmtId="2" fontId="69" fillId="2" borderId="42" xfId="0" applyNumberFormat="1" applyFont="1" applyFill="1" applyBorder="1" applyAlignment="1">
      <alignment horizontal="center" vertical="center"/>
    </xf>
    <xf numFmtId="164" fontId="69" fillId="2" borderId="9" xfId="0" applyNumberFormat="1" applyFont="1" applyFill="1" applyBorder="1" applyAlignment="1">
      <alignment horizontal="center" vertical="center"/>
    </xf>
    <xf numFmtId="0" fontId="71" fillId="0" borderId="42" xfId="0" applyFont="1" applyBorder="1" applyAlignment="1">
      <alignment horizontal="center" vertical="center"/>
    </xf>
    <xf numFmtId="2" fontId="70" fillId="4" borderId="37" xfId="0" applyNumberFormat="1" applyFont="1" applyFill="1" applyBorder="1" applyAlignment="1" applyProtection="1">
      <alignment horizontal="center"/>
    </xf>
    <xf numFmtId="2" fontId="69" fillId="4" borderId="38" xfId="0" applyNumberFormat="1" applyFont="1" applyFill="1" applyBorder="1" applyAlignment="1">
      <alignment horizontal="center"/>
    </xf>
    <xf numFmtId="0" fontId="72" fillId="5" borderId="0" xfId="0" applyFont="1" applyFill="1" applyBorder="1" applyAlignment="1" applyProtection="1">
      <alignment horizontal="left"/>
    </xf>
    <xf numFmtId="0" fontId="74" fillId="5" borderId="0" xfId="0" applyFont="1" applyFill="1" applyBorder="1" applyAlignment="1">
      <alignment vertical="center"/>
    </xf>
    <xf numFmtId="2" fontId="70" fillId="4" borderId="23" xfId="0" applyNumberFormat="1" applyFont="1" applyFill="1" applyBorder="1" applyAlignment="1" applyProtection="1">
      <alignment horizontal="center"/>
    </xf>
    <xf numFmtId="2" fontId="69" fillId="4" borderId="23" xfId="0" applyNumberFormat="1" applyFont="1" applyFill="1" applyBorder="1" applyAlignment="1">
      <alignment horizontal="center"/>
    </xf>
    <xf numFmtId="0" fontId="69" fillId="2" borderId="0" xfId="0" applyFont="1" applyFill="1" applyAlignment="1">
      <alignment horizontal="center"/>
    </xf>
    <xf numFmtId="0" fontId="75" fillId="4" borderId="0" xfId="0" applyFont="1" applyFill="1" applyBorder="1" applyAlignment="1" applyProtection="1">
      <alignment horizontal="center"/>
    </xf>
    <xf numFmtId="164" fontId="76" fillId="4" borderId="0" xfId="0" applyNumberFormat="1" applyFont="1" applyFill="1" applyBorder="1" applyAlignment="1" applyProtection="1">
      <alignment horizontal="center"/>
    </xf>
    <xf numFmtId="0" fontId="77" fillId="4" borderId="0" xfId="0" applyFont="1" applyFill="1" applyBorder="1" applyProtection="1"/>
  </cellXfs>
  <cellStyles count="5">
    <cellStyle name="Comma" xfId="1" builtinId="3"/>
    <cellStyle name="Hyperlink" xfId="3" builtinId="8"/>
    <cellStyle name="Normal" xfId="0" builtinId="0"/>
    <cellStyle name="Normal 2" xfId="2" xr:uid="{00000000-0005-0000-0000-000003000000}"/>
    <cellStyle name="Normal 3" xfId="4" xr:uid="{19CCCF90-8882-4588-9B7C-07C5955A1F2C}"/>
  </cellStyles>
  <dxfs count="80">
    <dxf>
      <font>
        <condense val="0"/>
        <extend val="0"/>
        <color indexed="12"/>
      </font>
    </dxf>
    <dxf>
      <font>
        <condense val="0"/>
        <extend val="0"/>
        <color indexed="41"/>
      </font>
    </dxf>
    <dxf>
      <font>
        <condense val="0"/>
        <extend val="0"/>
        <color indexed="12"/>
      </font>
    </dxf>
    <dxf>
      <font>
        <condense val="0"/>
        <extend val="0"/>
        <color indexed="41"/>
      </font>
    </dxf>
    <dxf>
      <font>
        <condense val="0"/>
        <extend val="0"/>
        <color indexed="12"/>
      </font>
    </dxf>
    <dxf>
      <font>
        <condense val="0"/>
        <extend val="0"/>
        <color indexed="41"/>
      </font>
    </dxf>
    <dxf>
      <font>
        <condense val="0"/>
        <extend val="0"/>
        <color indexed="12"/>
      </font>
    </dxf>
    <dxf>
      <font>
        <condense val="0"/>
        <extend val="0"/>
        <color indexed="41"/>
      </font>
    </dxf>
    <dxf>
      <font>
        <condense val="0"/>
        <extend val="0"/>
        <color indexed="12"/>
      </font>
    </dxf>
    <dxf>
      <font>
        <condense val="0"/>
        <extend val="0"/>
        <color indexed="42"/>
      </font>
    </dxf>
    <dxf>
      <font>
        <condense val="0"/>
        <extend val="0"/>
        <color indexed="12"/>
      </font>
    </dxf>
    <dxf>
      <font>
        <condense val="0"/>
        <extend val="0"/>
        <color indexed="42"/>
      </font>
    </dxf>
    <dxf>
      <font>
        <condense val="0"/>
        <extend val="0"/>
        <color indexed="12"/>
      </font>
    </dxf>
    <dxf>
      <font>
        <condense val="0"/>
        <extend val="0"/>
        <color indexed="42"/>
      </font>
    </dxf>
    <dxf>
      <font>
        <condense val="0"/>
        <extend val="0"/>
        <color indexed="12"/>
      </font>
    </dxf>
    <dxf>
      <font>
        <condense val="0"/>
        <extend val="0"/>
        <color indexed="42"/>
      </font>
    </dxf>
    <dxf>
      <font>
        <condense val="0"/>
        <extend val="0"/>
        <color indexed="12"/>
      </font>
    </dxf>
    <dxf>
      <font>
        <condense val="0"/>
        <extend val="0"/>
        <color indexed="41"/>
      </font>
    </dxf>
    <dxf>
      <font>
        <condense val="0"/>
        <extend val="0"/>
        <color indexed="12"/>
      </font>
    </dxf>
    <dxf>
      <font>
        <condense val="0"/>
        <extend val="0"/>
        <color indexed="42"/>
      </font>
    </dxf>
    <dxf>
      <font>
        <condense val="0"/>
        <extend val="0"/>
        <color indexed="12"/>
      </font>
    </dxf>
    <dxf>
      <font>
        <condense val="0"/>
        <extend val="0"/>
        <color indexed="41"/>
      </font>
    </dxf>
    <dxf>
      <font>
        <condense val="0"/>
        <extend val="0"/>
        <color indexed="12"/>
      </font>
    </dxf>
    <dxf>
      <font>
        <condense val="0"/>
        <extend val="0"/>
        <color indexed="41"/>
      </font>
    </dxf>
    <dxf>
      <font>
        <condense val="0"/>
        <extend val="0"/>
        <color indexed="12"/>
      </font>
    </dxf>
    <dxf>
      <font>
        <condense val="0"/>
        <extend val="0"/>
        <color indexed="41"/>
      </font>
    </dxf>
    <dxf>
      <font>
        <condense val="0"/>
        <extend val="0"/>
        <color indexed="12"/>
      </font>
    </dxf>
    <dxf>
      <font>
        <condense val="0"/>
        <extend val="0"/>
        <color indexed="41"/>
      </font>
    </dxf>
    <dxf>
      <font>
        <condense val="0"/>
        <extend val="0"/>
        <color indexed="12"/>
      </font>
    </dxf>
    <dxf>
      <font>
        <condense val="0"/>
        <extend val="0"/>
        <color indexed="42"/>
      </font>
    </dxf>
    <dxf>
      <font>
        <condense val="0"/>
        <extend val="0"/>
        <color indexed="12"/>
      </font>
    </dxf>
    <dxf>
      <font>
        <condense val="0"/>
        <extend val="0"/>
        <color indexed="42"/>
      </font>
    </dxf>
    <dxf>
      <font>
        <condense val="0"/>
        <extend val="0"/>
        <color indexed="12"/>
      </font>
    </dxf>
    <dxf>
      <font>
        <condense val="0"/>
        <extend val="0"/>
        <color indexed="42"/>
      </font>
    </dxf>
    <dxf>
      <font>
        <condense val="0"/>
        <extend val="0"/>
        <color indexed="12"/>
      </font>
    </dxf>
    <dxf>
      <font>
        <condense val="0"/>
        <extend val="0"/>
        <color indexed="42"/>
      </font>
    </dxf>
    <dxf>
      <font>
        <condense val="0"/>
        <extend val="0"/>
        <color indexed="12"/>
      </font>
    </dxf>
    <dxf>
      <font>
        <condense val="0"/>
        <extend val="0"/>
        <color indexed="41"/>
      </font>
    </dxf>
    <dxf>
      <font>
        <condense val="0"/>
        <extend val="0"/>
        <color indexed="12"/>
      </font>
    </dxf>
    <dxf>
      <font>
        <condense val="0"/>
        <extend val="0"/>
        <color indexed="42"/>
      </font>
    </dxf>
    <dxf>
      <font>
        <condense val="0"/>
        <extend val="0"/>
        <color indexed="12"/>
      </font>
    </dxf>
    <dxf>
      <font>
        <condense val="0"/>
        <extend val="0"/>
        <color indexed="41"/>
      </font>
    </dxf>
    <dxf>
      <font>
        <condense val="0"/>
        <extend val="0"/>
        <color indexed="12"/>
      </font>
    </dxf>
    <dxf>
      <font>
        <condense val="0"/>
        <extend val="0"/>
        <color indexed="41"/>
      </font>
    </dxf>
    <dxf>
      <font>
        <condense val="0"/>
        <extend val="0"/>
        <color indexed="12"/>
      </font>
    </dxf>
    <dxf>
      <font>
        <condense val="0"/>
        <extend val="0"/>
        <color indexed="41"/>
      </font>
    </dxf>
    <dxf>
      <font>
        <condense val="0"/>
        <extend val="0"/>
        <color indexed="12"/>
      </font>
    </dxf>
    <dxf>
      <font>
        <condense val="0"/>
        <extend val="0"/>
        <color indexed="41"/>
      </font>
    </dxf>
    <dxf>
      <font>
        <condense val="0"/>
        <extend val="0"/>
        <color indexed="12"/>
      </font>
    </dxf>
    <dxf>
      <font>
        <condense val="0"/>
        <extend val="0"/>
        <color indexed="42"/>
      </font>
    </dxf>
    <dxf>
      <font>
        <condense val="0"/>
        <extend val="0"/>
        <color indexed="12"/>
      </font>
    </dxf>
    <dxf>
      <font>
        <condense val="0"/>
        <extend val="0"/>
        <color indexed="42"/>
      </font>
    </dxf>
    <dxf>
      <font>
        <condense val="0"/>
        <extend val="0"/>
        <color indexed="12"/>
      </font>
    </dxf>
    <dxf>
      <font>
        <condense val="0"/>
        <extend val="0"/>
        <color indexed="42"/>
      </font>
    </dxf>
    <dxf>
      <font>
        <condense val="0"/>
        <extend val="0"/>
        <color indexed="12"/>
      </font>
    </dxf>
    <dxf>
      <font>
        <condense val="0"/>
        <extend val="0"/>
        <color indexed="42"/>
      </font>
    </dxf>
    <dxf>
      <font>
        <condense val="0"/>
        <extend val="0"/>
        <color indexed="12"/>
      </font>
    </dxf>
    <dxf>
      <font>
        <condense val="0"/>
        <extend val="0"/>
        <color indexed="41"/>
      </font>
    </dxf>
    <dxf>
      <font>
        <condense val="0"/>
        <extend val="0"/>
        <color indexed="12"/>
      </font>
    </dxf>
    <dxf>
      <font>
        <condense val="0"/>
        <extend val="0"/>
        <color indexed="42"/>
      </font>
    </dxf>
    <dxf>
      <font>
        <condense val="0"/>
        <extend val="0"/>
        <color indexed="12"/>
      </font>
    </dxf>
    <dxf>
      <font>
        <condense val="0"/>
        <extend val="0"/>
        <color indexed="41"/>
      </font>
    </dxf>
    <dxf>
      <font>
        <condense val="0"/>
        <extend val="0"/>
        <color indexed="12"/>
      </font>
    </dxf>
    <dxf>
      <font>
        <condense val="0"/>
        <extend val="0"/>
        <color indexed="41"/>
      </font>
    </dxf>
    <dxf>
      <font>
        <condense val="0"/>
        <extend val="0"/>
        <color indexed="12"/>
      </font>
    </dxf>
    <dxf>
      <font>
        <condense val="0"/>
        <extend val="0"/>
        <color indexed="41"/>
      </font>
    </dxf>
    <dxf>
      <font>
        <condense val="0"/>
        <extend val="0"/>
        <color indexed="12"/>
      </font>
    </dxf>
    <dxf>
      <font>
        <condense val="0"/>
        <extend val="0"/>
        <color indexed="41"/>
      </font>
    </dxf>
    <dxf>
      <font>
        <condense val="0"/>
        <extend val="0"/>
        <color indexed="12"/>
      </font>
    </dxf>
    <dxf>
      <font>
        <condense val="0"/>
        <extend val="0"/>
        <color indexed="42"/>
      </font>
    </dxf>
    <dxf>
      <font>
        <condense val="0"/>
        <extend val="0"/>
        <color indexed="12"/>
      </font>
    </dxf>
    <dxf>
      <font>
        <condense val="0"/>
        <extend val="0"/>
        <color indexed="42"/>
      </font>
    </dxf>
    <dxf>
      <font>
        <condense val="0"/>
        <extend val="0"/>
        <color indexed="12"/>
      </font>
    </dxf>
    <dxf>
      <font>
        <condense val="0"/>
        <extend val="0"/>
        <color indexed="42"/>
      </font>
    </dxf>
    <dxf>
      <font>
        <condense val="0"/>
        <extend val="0"/>
        <color indexed="12"/>
      </font>
    </dxf>
    <dxf>
      <font>
        <condense val="0"/>
        <extend val="0"/>
        <color indexed="42"/>
      </font>
    </dxf>
    <dxf>
      <font>
        <condense val="0"/>
        <extend val="0"/>
        <color indexed="12"/>
      </font>
    </dxf>
    <dxf>
      <font>
        <condense val="0"/>
        <extend val="0"/>
        <color indexed="41"/>
      </font>
    </dxf>
    <dxf>
      <font>
        <condense val="0"/>
        <extend val="0"/>
        <color indexed="12"/>
      </font>
    </dxf>
    <dxf>
      <font>
        <condense val="0"/>
        <extend val="0"/>
        <color indexed="42"/>
      </font>
    </dxf>
  </dxfs>
  <tableStyles count="0" defaultTableStyle="TableStyleMedium9" defaultPivotStyle="PivotStyleLight16"/>
  <colors>
    <mruColors>
      <color rgb="FF0000FF"/>
      <color rgb="FFFFFF99"/>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3.xml"/><Relationship Id="rId18" Type="http://schemas.openxmlformats.org/officeDocument/2006/relationships/externalLink" Target="externalLinks/externalLink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externalLink" Target="externalLinks/externalLink2.xml"/><Relationship Id="rId17" Type="http://schemas.openxmlformats.org/officeDocument/2006/relationships/externalLink" Target="externalLinks/externalLink7.xml"/><Relationship Id="rId2" Type="http://schemas.openxmlformats.org/officeDocument/2006/relationships/worksheet" Target="worksheets/sheet2.xml"/><Relationship Id="rId16" Type="http://schemas.openxmlformats.org/officeDocument/2006/relationships/externalLink" Target="externalLinks/externalLink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externalLink" Target="externalLinks/externalLink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4.xml"/><Relationship Id="rId22" Type="http://schemas.openxmlformats.org/officeDocument/2006/relationships/sharedStrings" Target="sharedStrings.xml"/></Relationships>
</file>

<file path=xl/ctrlProps/ctrlProp1.xml><?xml version="1.0" encoding="utf-8"?>
<formControlPr xmlns="http://schemas.microsoft.com/office/spreadsheetml/2009/9/main" objectType="Scroll" dx="18" fmlaLink="$K$19" horiz="1" max="160" min="40" page="0" val="100"/>
</file>

<file path=xl/ctrlProps/ctrlProp2.xml><?xml version="1.0" encoding="utf-8"?>
<formControlPr xmlns="http://schemas.microsoft.com/office/spreadsheetml/2009/9/main" objectType="Scroll" dx="18" fmlaLink="$I$8" horiz="1" max="1200" min="1" page="10" val="204"/>
</file>

<file path=xl/ctrlProps/ctrlProp3.xml><?xml version="1.0" encoding="utf-8"?>
<formControlPr xmlns="http://schemas.microsoft.com/office/spreadsheetml/2009/9/main" objectType="Scroll" dx="18" fmlaLink="$K$21" horiz="1" max="70" min="1" page="0" val="36"/>
</file>

<file path=xl/ctrlProps/ctrlProp4.xml><?xml version="1.0" encoding="utf-8"?>
<formControlPr xmlns="http://schemas.microsoft.com/office/spreadsheetml/2009/9/main" objectType="Scroll" dx="18" fmlaLink="$K$17" horiz="1" max="100" page="0" val="69"/>
</file>

<file path=xl/ctrlProps/ctrlProp5.xml><?xml version="1.0" encoding="utf-8"?>
<formControlPr xmlns="http://schemas.microsoft.com/office/spreadsheetml/2009/9/main" objectType="Scroll" dx="18" fmlaLink="$N$19" horiz="1" max="160" min="40" page="0" val="100"/>
</file>

<file path=xl/ctrlProps/ctrlProp6.xml><?xml version="1.0" encoding="utf-8"?>
<formControlPr xmlns="http://schemas.microsoft.com/office/spreadsheetml/2009/9/main" objectType="Scroll" dx="18" fmlaLink="$L$8" horiz="1" max="7693" min="1" page="10" val="2244"/>
</file>

<file path=xl/ctrlProps/ctrlProp7.xml><?xml version="1.0" encoding="utf-8"?>
<formControlPr xmlns="http://schemas.microsoft.com/office/spreadsheetml/2009/9/main" objectType="Scroll" dx="18" fmlaLink="$N$21" horiz="1" max="70" min="1" page="0" val="47"/>
</file>

<file path=xl/ctrlProps/ctrlProp8.xml><?xml version="1.0" encoding="utf-8"?>
<formControlPr xmlns="http://schemas.microsoft.com/office/spreadsheetml/2009/9/main" objectType="Scroll" dx="18" fmlaLink="$N$17" horiz="1" max="100" page="0" val="75"/>
</file>

<file path=xl/ctrlProps/ctrlProp9.xml><?xml version="1.0" encoding="utf-8"?>
<formControlPr xmlns="http://schemas.microsoft.com/office/spreadsheetml/2009/9/main" objectType="Scroll" dx="18" fmlaLink="$K$17" horiz="1" max="20" min="4" page="0" val="10"/>
</file>

<file path=xl/ctrlProps/ctrlProp10.xml><?xml version="1.0" encoding="utf-8"?>
<formControlPr xmlns="http://schemas.microsoft.com/office/spreadsheetml/2009/9/main" objectType="Scroll" dx="18" fmlaLink="$K$19" horiz="1" max="25" min="13" page="0" val="18"/>
</file>

<file path=xl/ctrlProps/ctrlProp11.xml><?xml version="1.0" encoding="utf-8"?>
<formControlPr xmlns="http://schemas.microsoft.com/office/spreadsheetml/2009/9/main" objectType="Scroll" dx="18" fmlaLink="$K$11" horiz="1" max="20" min="4" page="0" val="10"/>
</file>

<file path=xl/ctrlProps/ctrlProp12.xml><?xml version="1.0" encoding="utf-8"?>
<formControlPr xmlns="http://schemas.microsoft.com/office/spreadsheetml/2009/9/main" objectType="Scroll" dx="18" fmlaLink="$K$13" horiz="1" max="20" min="13" page="0" val="17"/>
</file>

<file path=xl/ctrlProps/ctrlProp13.xml><?xml version="1.0" encoding="utf-8"?>
<formControlPr xmlns="http://schemas.microsoft.com/office/spreadsheetml/2009/9/main" objectType="Scroll" dx="18" fmlaLink="$K$11" horiz="1" max="20" min="4" page="0" val="5"/>
</file>

<file path=xl/ctrlProps/ctrlProp14.xml><?xml version="1.0" encoding="utf-8"?>
<formControlPr xmlns="http://schemas.microsoft.com/office/spreadsheetml/2009/9/main" objectType="Scroll" dx="18" fmlaLink="$K$13" horiz="1" max="20" min="13" page="0" val="16"/>
</file>

<file path=xl/ctrlProps/ctrlProp15.xml><?xml version="1.0" encoding="utf-8"?>
<formControlPr xmlns="http://schemas.microsoft.com/office/spreadsheetml/2009/9/main" objectType="Scroll" dx="18" fmlaLink="$K$11" horiz="1" max="20" min="4" page="0" val="10"/>
</file>

<file path=xl/ctrlProps/ctrlProp16.xml><?xml version="1.0" encoding="utf-8"?>
<formControlPr xmlns="http://schemas.microsoft.com/office/spreadsheetml/2009/9/main" objectType="Scroll" dx="18" fmlaLink="$K$13" horiz="1" max="20" min="13" page="0" val="17"/>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3" Type="http://schemas.openxmlformats.org/officeDocument/2006/relationships/image" Target="../media/image5.png"/><Relationship Id="rId2" Type="http://schemas.openxmlformats.org/officeDocument/2006/relationships/image" Target="../media/image4.png"/><Relationship Id="rId1" Type="http://schemas.openxmlformats.org/officeDocument/2006/relationships/image" Target="../media/image3.png"/><Relationship Id="rId4" Type="http://schemas.openxmlformats.org/officeDocument/2006/relationships/image" Target="../media/image6.png"/></Relationships>
</file>

<file path=xl/drawings/drawing1.xml><?xml version="1.0" encoding="utf-8"?>
<xdr:wsDr xmlns:xdr="http://schemas.openxmlformats.org/drawingml/2006/spreadsheetDrawing" xmlns:a="http://schemas.openxmlformats.org/drawingml/2006/main">
  <xdr:twoCellAnchor>
    <xdr:from>
      <xdr:col>1</xdr:col>
      <xdr:colOff>0</xdr:colOff>
      <xdr:row>1</xdr:row>
      <xdr:rowOff>40640</xdr:rowOff>
    </xdr:from>
    <xdr:to>
      <xdr:col>11</xdr:col>
      <xdr:colOff>428625</xdr:colOff>
      <xdr:row>39</xdr:row>
      <xdr:rowOff>47625</xdr:rowOff>
    </xdr:to>
    <xdr:sp macro="" textlink="">
      <xdr:nvSpPr>
        <xdr:cNvPr id="4" name="TextBox 3">
          <a:extLst>
            <a:ext uri="{FF2B5EF4-FFF2-40B4-BE49-F238E27FC236}">
              <a16:creationId xmlns:a16="http://schemas.microsoft.com/office/drawing/2014/main" id="{00000000-0008-0000-0000-000004000000}"/>
            </a:ext>
          </a:extLst>
        </xdr:cNvPr>
        <xdr:cNvSpPr txBox="1"/>
      </xdr:nvSpPr>
      <xdr:spPr>
        <a:xfrm>
          <a:off x="180975" y="202565"/>
          <a:ext cx="6524625" cy="6160135"/>
        </a:xfrm>
        <a:prstGeom prst="rect">
          <a:avLst/>
        </a:prstGeom>
        <a:solidFill>
          <a:schemeClr val="lt1"/>
        </a:solidFill>
        <a:ln w="9525" cmpd="sng">
          <a:solidFill>
            <a:srgbClr val="0000FF"/>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wrap="square" rtlCol="0" anchor="t"/>
        <a:lstStyle/>
        <a:p>
          <a:endParaRPr lang="en-US" sz="1200" b="1">
            <a:solidFill>
              <a:schemeClr val="dk1"/>
            </a:solidFill>
            <a:effectLst/>
            <a:latin typeface="+mn-lt"/>
            <a:ea typeface="+mn-ea"/>
            <a:cs typeface="+mn-cs"/>
          </a:endParaRPr>
        </a:p>
        <a:p>
          <a:r>
            <a:rPr lang="en-US" sz="1200" b="1">
              <a:solidFill>
                <a:schemeClr val="dk1"/>
              </a:solidFill>
              <a:effectLst/>
              <a:latin typeface="+mn-lt"/>
              <a:ea typeface="+mn-ea"/>
              <a:cs typeface="+mn-cs"/>
            </a:rPr>
            <a:t>                                                                   Utility for Archie's</a:t>
          </a:r>
          <a:r>
            <a:rPr lang="en-US" sz="1200" b="1" baseline="0">
              <a:solidFill>
                <a:schemeClr val="dk1"/>
              </a:solidFill>
              <a:effectLst/>
              <a:latin typeface="+mn-lt"/>
              <a:ea typeface="+mn-ea"/>
              <a:cs typeface="+mn-cs"/>
            </a:rPr>
            <a:t> Law</a:t>
          </a:r>
        </a:p>
        <a:p>
          <a:endParaRPr lang="en-US">
            <a:effectLst/>
          </a:endParaRPr>
        </a:p>
        <a:p>
          <a:r>
            <a:rPr lang="en-US" sz="1100" baseline="0">
              <a:solidFill>
                <a:schemeClr val="dk1"/>
              </a:solidFill>
              <a:effectLst/>
              <a:latin typeface="+mn-lt"/>
              <a:ea typeface="+mn-ea"/>
              <a:cs typeface="+mn-cs"/>
            </a:rPr>
            <a:t>This Excel utility has several worksheets for exploring Archie's Law (Archie, 1942) that relates the bulk resistivity, porosity, and fluid resistivity using a formation factor and some assumptions about the porosity. Archie's law is based on studies of Gulf Coast sanstones that related the porosity to a formation factor. The porosity is typically in the range of 10-40% (0.1-0.4), and it assumes no infludence due to clay in the pore space.  </a:t>
          </a:r>
        </a:p>
        <a:p>
          <a:endParaRPr lang="en-US">
            <a:effectLst/>
          </a:endParaRPr>
        </a:p>
        <a:p>
          <a:pPr eaLnBrk="1" fontAlgn="auto" latinLnBrk="0" hangingPunct="1"/>
          <a:r>
            <a:rPr lang="en-US" sz="1100" baseline="0">
              <a:solidFill>
                <a:schemeClr val="dk1"/>
              </a:solidFill>
              <a:effectLst/>
              <a:latin typeface="+mn-lt"/>
              <a:ea typeface="+mn-ea"/>
              <a:cs typeface="+mn-cs"/>
            </a:rPr>
            <a:t> If you have measurements for all three parameters you can solve for and verify the formation factor for your site.   Alternately by assuming a formation factor and using measurements (or esitmates) of two of the three parameters in Archies law (bulk resistivity, fluid resistivity and porosity) the other parameter can be estimated.  The utilities in this Excel file can be used to explore and compute these values. </a:t>
          </a:r>
        </a:p>
        <a:p>
          <a:pPr eaLnBrk="1" fontAlgn="auto" latinLnBrk="0" hangingPunct="1"/>
          <a:endParaRPr lang="en-US">
            <a:effectLst/>
          </a:endParaRPr>
        </a:p>
        <a:p>
          <a:r>
            <a:rPr lang="en-US" sz="1100" b="1" u="sng" baseline="0">
              <a:solidFill>
                <a:schemeClr val="dk1"/>
              </a:solidFill>
              <a:effectLst/>
              <a:latin typeface="+mn-lt"/>
              <a:ea typeface="+mn-ea"/>
              <a:cs typeface="+mn-cs"/>
            </a:rPr>
            <a:t>There are multiple worksheets in this spreadsheet including:</a:t>
          </a:r>
        </a:p>
        <a:p>
          <a:endParaRPr lang="en-US" b="1" u="sng">
            <a:effectLst/>
          </a:endParaRPr>
        </a:p>
        <a:p>
          <a:r>
            <a:rPr lang="en-US" sz="1100" b="1" baseline="0">
              <a:solidFill>
                <a:schemeClr val="dk1"/>
              </a:solidFill>
              <a:effectLst/>
              <a:latin typeface="+mn-lt"/>
              <a:ea typeface="+mn-ea"/>
              <a:cs typeface="+mn-cs"/>
            </a:rPr>
            <a:t>Units: </a:t>
          </a:r>
          <a:r>
            <a:rPr lang="en-US" sz="1100" baseline="0">
              <a:solidFill>
                <a:schemeClr val="dk1"/>
              </a:solidFill>
              <a:effectLst/>
              <a:latin typeface="+mn-lt"/>
              <a:ea typeface="+mn-ea"/>
              <a:cs typeface="+mn-cs"/>
            </a:rPr>
            <a:t> allows you to convert between various electrical units of resistivity and conductivity</a:t>
          </a:r>
        </a:p>
        <a:p>
          <a:endParaRPr lang="en-US" sz="1100" baseline="0">
            <a:solidFill>
              <a:schemeClr val="dk1"/>
            </a:solidFill>
            <a:effectLst/>
            <a:latin typeface="+mn-lt"/>
            <a:ea typeface="+mn-ea"/>
            <a:cs typeface="+mn-cs"/>
          </a:endParaRPr>
        </a:p>
        <a:p>
          <a:r>
            <a:rPr lang="en-US" sz="1100" b="1" baseline="0">
              <a:solidFill>
                <a:schemeClr val="dk1"/>
              </a:solidFill>
              <a:effectLst/>
              <a:latin typeface="+mn-lt"/>
              <a:ea typeface="+mn-ea"/>
              <a:cs typeface="+mn-cs"/>
            </a:rPr>
            <a:t>Slide(fresh) </a:t>
          </a:r>
          <a:r>
            <a:rPr lang="en-US" sz="1100" baseline="0">
              <a:solidFill>
                <a:schemeClr val="dk1"/>
              </a:solidFill>
              <a:effectLst/>
              <a:latin typeface="+mn-lt"/>
              <a:ea typeface="+mn-ea"/>
              <a:cs typeface="+mn-cs"/>
            </a:rPr>
            <a:t>and </a:t>
          </a:r>
          <a:r>
            <a:rPr lang="en-US" sz="1100" b="1" baseline="0">
              <a:solidFill>
                <a:schemeClr val="dk1"/>
              </a:solidFill>
              <a:effectLst/>
              <a:latin typeface="+mn-lt"/>
              <a:ea typeface="+mn-ea"/>
              <a:cs typeface="+mn-cs"/>
            </a:rPr>
            <a:t>Slide(salty): </a:t>
          </a:r>
          <a:r>
            <a:rPr lang="en-US" sz="1100" baseline="0">
              <a:solidFill>
                <a:schemeClr val="dk1"/>
              </a:solidFill>
              <a:effectLst/>
              <a:latin typeface="+mn-lt"/>
              <a:ea typeface="+mn-ea"/>
              <a:cs typeface="+mn-cs"/>
            </a:rPr>
            <a:t>are worksheets that allow you to use slider bars for estimating fluid resistivity, and for exploring Archies law</a:t>
          </a:r>
        </a:p>
        <a:p>
          <a:endParaRPr lang="en-US" sz="1100" baseline="0">
            <a:solidFill>
              <a:schemeClr val="dk1"/>
            </a:solidFill>
            <a:effectLst/>
            <a:latin typeface="+mn-lt"/>
            <a:ea typeface="+mn-ea"/>
            <a:cs typeface="+mn-cs"/>
          </a:endParaRPr>
        </a:p>
        <a:p>
          <a:r>
            <a:rPr lang="en-US" sz="1100" b="1" baseline="0">
              <a:solidFill>
                <a:schemeClr val="dk1"/>
              </a:solidFill>
              <a:effectLst/>
              <a:latin typeface="+mn-lt"/>
              <a:ea typeface="+mn-ea"/>
              <a:cs typeface="+mn-cs"/>
            </a:rPr>
            <a:t>All-in-One: </a:t>
          </a:r>
          <a:r>
            <a:rPr lang="en-US" sz="1100" baseline="0">
              <a:solidFill>
                <a:schemeClr val="dk1"/>
              </a:solidFill>
              <a:effectLst/>
              <a:latin typeface="+mn-lt"/>
              <a:ea typeface="+mn-ea"/>
              <a:cs typeface="+mn-cs"/>
            </a:rPr>
            <a:t>puts all of the formulas in one sheet and you can enter the parameters manually</a:t>
          </a:r>
        </a:p>
        <a:p>
          <a:endParaRPr lang="en-US" sz="1100" baseline="0">
            <a:solidFill>
              <a:schemeClr val="dk1"/>
            </a:solidFill>
            <a:effectLst/>
            <a:latin typeface="+mn-lt"/>
            <a:ea typeface="+mn-ea"/>
            <a:cs typeface="+mn-cs"/>
          </a:endParaRPr>
        </a:p>
        <a:p>
          <a:r>
            <a:rPr lang="en-US" sz="1100" b="1" baseline="0">
              <a:solidFill>
                <a:schemeClr val="dk1"/>
              </a:solidFill>
              <a:effectLst/>
              <a:latin typeface="+mn-lt"/>
              <a:ea typeface="+mn-ea"/>
              <a:cs typeface="+mn-cs"/>
            </a:rPr>
            <a:t>BulkRes-manual</a:t>
          </a:r>
          <a:r>
            <a:rPr lang="en-US" sz="1100" baseline="0">
              <a:solidFill>
                <a:schemeClr val="dk1"/>
              </a:solidFill>
              <a:effectLst/>
              <a:latin typeface="+mn-lt"/>
              <a:ea typeface="+mn-ea"/>
              <a:cs typeface="+mn-cs"/>
            </a:rPr>
            <a:t>: allows you to solve for the bulk resistivity given fluid resistivity and porosity</a:t>
          </a:r>
        </a:p>
        <a:p>
          <a:endParaRPr lang="en-US" sz="1100" baseline="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US" sz="1100" b="1" baseline="0">
              <a:solidFill>
                <a:schemeClr val="dk1"/>
              </a:solidFill>
              <a:effectLst/>
              <a:latin typeface="+mn-lt"/>
              <a:ea typeface="+mn-ea"/>
              <a:cs typeface="+mn-cs"/>
            </a:rPr>
            <a:t>FlRes-manual</a:t>
          </a:r>
          <a:r>
            <a:rPr lang="en-US" sz="1100" baseline="0">
              <a:solidFill>
                <a:schemeClr val="dk1"/>
              </a:solidFill>
              <a:effectLst/>
              <a:latin typeface="+mn-lt"/>
              <a:ea typeface="+mn-ea"/>
              <a:cs typeface="+mn-cs"/>
            </a:rPr>
            <a:t>: allows you to solve for the fluid resistivity given bulk resistivity and porosity</a:t>
          </a:r>
          <a:endParaRPr lang="en-US">
            <a:effectLst/>
          </a:endParaRPr>
        </a:p>
        <a:p>
          <a:endParaRPr lang="en-US">
            <a:effectLst/>
          </a:endParaRPr>
        </a:p>
        <a:p>
          <a:pPr marL="0" marR="0" lvl="0" indent="0" defTabSz="914400" eaLnBrk="1" fontAlgn="auto" latinLnBrk="0" hangingPunct="1">
            <a:lnSpc>
              <a:spcPct val="100000"/>
            </a:lnSpc>
            <a:spcBef>
              <a:spcPts val="0"/>
            </a:spcBef>
            <a:spcAft>
              <a:spcPts val="0"/>
            </a:spcAft>
            <a:buClrTx/>
            <a:buSzTx/>
            <a:buFontTx/>
            <a:buNone/>
            <a:tabLst/>
            <a:defRPr/>
          </a:pPr>
          <a:r>
            <a:rPr lang="en-US" sz="1100" b="1" baseline="0">
              <a:solidFill>
                <a:schemeClr val="dk1"/>
              </a:solidFill>
              <a:effectLst/>
              <a:latin typeface="+mn-lt"/>
              <a:ea typeface="+mn-ea"/>
              <a:cs typeface="+mn-cs"/>
            </a:rPr>
            <a:t>Porosity-manual</a:t>
          </a:r>
          <a:r>
            <a:rPr lang="en-US" sz="1100" baseline="0">
              <a:solidFill>
                <a:schemeClr val="dk1"/>
              </a:solidFill>
              <a:effectLst/>
              <a:latin typeface="+mn-lt"/>
              <a:ea typeface="+mn-ea"/>
              <a:cs typeface="+mn-cs"/>
            </a:rPr>
            <a:t>: allows you to solve for the porosity given the bulk resistivity and fluid resistivity</a:t>
          </a:r>
        </a:p>
        <a:p>
          <a:pPr marL="0" marR="0" lvl="0" indent="0" defTabSz="914400" eaLnBrk="1" fontAlgn="auto" latinLnBrk="0" hangingPunct="1">
            <a:lnSpc>
              <a:spcPct val="100000"/>
            </a:lnSpc>
            <a:spcBef>
              <a:spcPts val="0"/>
            </a:spcBef>
            <a:spcAft>
              <a:spcPts val="0"/>
            </a:spcAft>
            <a:buClrTx/>
            <a:buSzTx/>
            <a:buFontTx/>
            <a:buNone/>
            <a:tabLst/>
            <a:defRPr/>
          </a:pPr>
          <a:endParaRPr lang="en-US" sz="1100" baseline="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US" sz="1100" b="1" baseline="0">
              <a:solidFill>
                <a:schemeClr val="dk1"/>
              </a:solidFill>
              <a:effectLst/>
              <a:latin typeface="+mn-lt"/>
              <a:ea typeface="+mn-ea"/>
              <a:cs typeface="+mn-cs"/>
            </a:rPr>
            <a:t>Resistivity: </a:t>
          </a:r>
          <a:r>
            <a:rPr lang="en-US" sz="1100" baseline="0">
              <a:solidFill>
                <a:schemeClr val="dk1"/>
              </a:solidFill>
              <a:effectLst/>
              <a:latin typeface="+mn-lt"/>
              <a:ea typeface="+mn-ea"/>
              <a:cs typeface="+mn-cs"/>
            </a:rPr>
            <a:t>provides a plot showing resistivity and conductivity of formations and fluids</a:t>
          </a:r>
        </a:p>
        <a:p>
          <a:pPr marL="0" marR="0" lvl="0" indent="0" defTabSz="914400" eaLnBrk="1" fontAlgn="auto" latinLnBrk="0" hangingPunct="1">
            <a:lnSpc>
              <a:spcPct val="100000"/>
            </a:lnSpc>
            <a:spcBef>
              <a:spcPts val="0"/>
            </a:spcBef>
            <a:spcAft>
              <a:spcPts val="0"/>
            </a:spcAft>
            <a:buClrTx/>
            <a:buSzTx/>
            <a:buFontTx/>
            <a:buNone/>
            <a:tabLst/>
            <a:defRPr/>
          </a:pPr>
          <a:endParaRPr lang="en-US" sz="1100" baseline="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US" sz="1100" b="1" baseline="0">
              <a:solidFill>
                <a:schemeClr val="dk1"/>
              </a:solidFill>
              <a:effectLst/>
              <a:latin typeface="+mn-lt"/>
              <a:ea typeface="+mn-ea"/>
              <a:cs typeface="+mn-cs"/>
            </a:rPr>
            <a:t>Supporting information: </a:t>
          </a:r>
          <a:r>
            <a:rPr lang="en-US" sz="1100" baseline="0">
              <a:solidFill>
                <a:schemeClr val="dk1"/>
              </a:solidFill>
              <a:effectLst/>
              <a:latin typeface="+mn-lt"/>
              <a:ea typeface="+mn-ea"/>
              <a:cs typeface="+mn-cs"/>
            </a:rPr>
            <a:t>provides supporting informaiton and references.</a:t>
          </a:r>
        </a:p>
        <a:p>
          <a:pPr marL="0" marR="0" lvl="0" indent="0" defTabSz="914400" eaLnBrk="1" fontAlgn="auto" latinLnBrk="0" hangingPunct="1">
            <a:lnSpc>
              <a:spcPct val="100000"/>
            </a:lnSpc>
            <a:spcBef>
              <a:spcPts val="0"/>
            </a:spcBef>
            <a:spcAft>
              <a:spcPts val="0"/>
            </a:spcAft>
            <a:buClrTx/>
            <a:buSzTx/>
            <a:buFontTx/>
            <a:buNone/>
            <a:tabLst/>
            <a:defRPr/>
          </a:pPr>
          <a:endParaRPr lang="en-US" sz="1100" baseline="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US" sz="1100" i="1">
              <a:solidFill>
                <a:schemeClr val="dk1"/>
              </a:solidFill>
              <a:effectLst/>
              <a:latin typeface="+mn-lt"/>
              <a:ea typeface="+mn-ea"/>
              <a:cs typeface="+mn-cs"/>
            </a:rPr>
            <a:t>Any use of trade, firm, or product names is for descriptive purposes only</a:t>
          </a:r>
          <a:r>
            <a:rPr lang="en-US" sz="1100" i="1" baseline="0">
              <a:solidFill>
                <a:schemeClr val="dk1"/>
              </a:solidFill>
              <a:effectLst/>
              <a:latin typeface="+mn-lt"/>
              <a:ea typeface="+mn-ea"/>
              <a:cs typeface="+mn-cs"/>
            </a:rPr>
            <a:t> </a:t>
          </a:r>
          <a:r>
            <a:rPr lang="en-US" sz="1100" i="1">
              <a:solidFill>
                <a:schemeClr val="dk1"/>
              </a:solidFill>
              <a:effectLst/>
              <a:latin typeface="+mn-lt"/>
              <a:ea typeface="+mn-ea"/>
              <a:cs typeface="+mn-cs"/>
            </a:rPr>
            <a:t>and does not imply endorsement by the U.S. Government.</a:t>
          </a:r>
          <a:endParaRPr lang="en-US">
            <a:effectLst/>
          </a:endParaRPr>
        </a:p>
        <a:p>
          <a:r>
            <a:rPr lang="en-US">
              <a:effectLst/>
            </a:rPr>
            <a:t>This utility</a:t>
          </a:r>
          <a:r>
            <a:rPr lang="en-US" baseline="0">
              <a:effectLst/>
            </a:rPr>
            <a:t> is for training purposes only.</a:t>
          </a:r>
          <a:endParaRPr lang="en-US">
            <a:effectLst/>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5</xdr:col>
      <xdr:colOff>548640</xdr:colOff>
      <xdr:row>8</xdr:row>
      <xdr:rowOff>106680</xdr:rowOff>
    </xdr:from>
    <xdr:to>
      <xdr:col>7</xdr:col>
      <xdr:colOff>304800</xdr:colOff>
      <xdr:row>9</xdr:row>
      <xdr:rowOff>129540</xdr:rowOff>
    </xdr:to>
    <xdr:sp macro="" textlink="">
      <xdr:nvSpPr>
        <xdr:cNvPr id="2" name="Rectangle 1">
          <a:extLst>
            <a:ext uri="{FF2B5EF4-FFF2-40B4-BE49-F238E27FC236}">
              <a16:creationId xmlns:a16="http://schemas.microsoft.com/office/drawing/2014/main" id="{00000000-0008-0000-0200-000002000000}"/>
            </a:ext>
          </a:extLst>
        </xdr:cNvPr>
        <xdr:cNvSpPr/>
      </xdr:nvSpPr>
      <xdr:spPr bwMode="auto">
        <a:xfrm>
          <a:off x="3301365" y="1344930"/>
          <a:ext cx="1194435" cy="184785"/>
        </a:xfrm>
        <a:prstGeom prst="rect">
          <a:avLst/>
        </a:prstGeom>
        <a:solidFill>
          <a:schemeClr val="bg2">
            <a:lumMod val="50000"/>
            <a:alpha val="40000"/>
          </a:schemeClr>
        </a:solidFill>
        <a:ln w="9525" cap="flat" cmpd="sng" algn="ctr">
          <a:solidFill>
            <a:srgbClr val="000000"/>
          </a:solidFill>
          <a:prstDash val="solid"/>
          <a:round/>
          <a:headEnd type="none" w="med" len="med"/>
          <a:tailEnd type="none" w="med" len="med"/>
        </a:ln>
        <a:effectLst/>
      </xdr:spPr>
      <xdr:txBody>
        <a:bodyPr vertOverflow="clip" wrap="square" lIns="18288" tIns="0" rIns="0" bIns="0" rtlCol="0" anchor="ctr" upright="1"/>
        <a:lstStyle/>
        <a:p>
          <a:pPr algn="ctr"/>
          <a:r>
            <a:rPr lang="en-US" sz="1100"/>
            <a:t>Non-potable</a:t>
          </a:r>
        </a:p>
      </xdr:txBody>
    </xdr:sp>
    <xdr:clientData/>
  </xdr:twoCellAnchor>
  <xdr:twoCellAnchor>
    <xdr:from>
      <xdr:col>4</xdr:col>
      <xdr:colOff>60960</xdr:colOff>
      <xdr:row>8</xdr:row>
      <xdr:rowOff>106680</xdr:rowOff>
    </xdr:from>
    <xdr:to>
      <xdr:col>5</xdr:col>
      <xdr:colOff>518160</xdr:colOff>
      <xdr:row>9</xdr:row>
      <xdr:rowOff>137160</xdr:rowOff>
    </xdr:to>
    <xdr:sp macro="" textlink="">
      <xdr:nvSpPr>
        <xdr:cNvPr id="3" name="Rectangle 2">
          <a:extLst>
            <a:ext uri="{FF2B5EF4-FFF2-40B4-BE49-F238E27FC236}">
              <a16:creationId xmlns:a16="http://schemas.microsoft.com/office/drawing/2014/main" id="{00000000-0008-0000-0200-000003000000}"/>
            </a:ext>
          </a:extLst>
        </xdr:cNvPr>
        <xdr:cNvSpPr/>
      </xdr:nvSpPr>
      <xdr:spPr bwMode="auto">
        <a:xfrm>
          <a:off x="2127885" y="1344930"/>
          <a:ext cx="1143000" cy="192405"/>
        </a:xfrm>
        <a:prstGeom prst="rect">
          <a:avLst/>
        </a:prstGeom>
        <a:solidFill>
          <a:srgbClr val="FFC000">
            <a:alpha val="57000"/>
          </a:srgbClr>
        </a:solidFill>
        <a:ln w="9525" cap="flat" cmpd="sng" algn="ctr">
          <a:solidFill>
            <a:srgbClr val="000000"/>
          </a:solidFill>
          <a:prstDash val="solid"/>
          <a:round/>
          <a:headEnd type="none" w="med" len="med"/>
          <a:tailEnd type="none" w="med" len="med"/>
        </a:ln>
        <a:effectLst/>
      </xdr:spPr>
      <xdr:txBody>
        <a:bodyPr vertOverflow="clip" wrap="square" lIns="18288" tIns="0" rIns="0" bIns="0" rtlCol="0" anchor="ctr" upright="1"/>
        <a:lstStyle/>
        <a:p>
          <a:pPr algn="ctr"/>
          <a:r>
            <a:rPr lang="en-US" sz="1100"/>
            <a:t>Salty</a:t>
          </a:r>
        </a:p>
      </xdr:txBody>
    </xdr:sp>
    <xdr:clientData/>
  </xdr:twoCellAnchor>
  <xdr:twoCellAnchor>
    <xdr:from>
      <xdr:col>3</xdr:col>
      <xdr:colOff>259080</xdr:colOff>
      <xdr:row>8</xdr:row>
      <xdr:rowOff>99060</xdr:rowOff>
    </xdr:from>
    <xdr:to>
      <xdr:col>4</xdr:col>
      <xdr:colOff>22860</xdr:colOff>
      <xdr:row>9</xdr:row>
      <xdr:rowOff>129540</xdr:rowOff>
    </xdr:to>
    <xdr:sp macro="" textlink="">
      <xdr:nvSpPr>
        <xdr:cNvPr id="4" name="Rectangle 3">
          <a:extLst>
            <a:ext uri="{FF2B5EF4-FFF2-40B4-BE49-F238E27FC236}">
              <a16:creationId xmlns:a16="http://schemas.microsoft.com/office/drawing/2014/main" id="{00000000-0008-0000-0200-000004000000}"/>
            </a:ext>
          </a:extLst>
        </xdr:cNvPr>
        <xdr:cNvSpPr/>
      </xdr:nvSpPr>
      <xdr:spPr bwMode="auto">
        <a:xfrm>
          <a:off x="1011555" y="1337310"/>
          <a:ext cx="1078230" cy="192405"/>
        </a:xfrm>
        <a:prstGeom prst="rect">
          <a:avLst/>
        </a:prstGeom>
        <a:solidFill>
          <a:srgbClr val="00B0F0">
            <a:alpha val="37000"/>
          </a:srgbClr>
        </a:solidFill>
        <a:ln w="9525" cap="flat" cmpd="sng" algn="ctr">
          <a:solidFill>
            <a:srgbClr val="000000"/>
          </a:solidFill>
          <a:prstDash val="solid"/>
          <a:round/>
          <a:headEnd type="none" w="med" len="med"/>
          <a:tailEnd type="none" w="med" len="med"/>
        </a:ln>
        <a:effectLst/>
      </xdr:spPr>
      <xdr:txBody>
        <a:bodyPr vertOverflow="clip" wrap="square" lIns="18288" tIns="0" rIns="0" bIns="0" rtlCol="0" anchor="ctr" upright="1"/>
        <a:lstStyle/>
        <a:p>
          <a:pPr algn="ctr"/>
          <a:r>
            <a:rPr lang="en-US" sz="1100"/>
            <a:t>Fresh</a:t>
          </a:r>
        </a:p>
      </xdr:txBody>
    </xdr:sp>
    <xdr:clientData/>
  </xdr:twoCellAnchor>
  <xdr:twoCellAnchor>
    <xdr:from>
      <xdr:col>4</xdr:col>
      <xdr:colOff>144780</xdr:colOff>
      <xdr:row>6</xdr:row>
      <xdr:rowOff>7620</xdr:rowOff>
    </xdr:from>
    <xdr:to>
      <xdr:col>5</xdr:col>
      <xdr:colOff>693420</xdr:colOff>
      <xdr:row>7</xdr:row>
      <xdr:rowOff>30480</xdr:rowOff>
    </xdr:to>
    <xdr:sp macro="" textlink="">
      <xdr:nvSpPr>
        <xdr:cNvPr id="5" name="Rectangle 4">
          <a:extLst>
            <a:ext uri="{FF2B5EF4-FFF2-40B4-BE49-F238E27FC236}">
              <a16:creationId xmlns:a16="http://schemas.microsoft.com/office/drawing/2014/main" id="{00000000-0008-0000-0200-000005000000}"/>
            </a:ext>
          </a:extLst>
        </xdr:cNvPr>
        <xdr:cNvSpPr/>
      </xdr:nvSpPr>
      <xdr:spPr bwMode="auto">
        <a:xfrm>
          <a:off x="2211705" y="883920"/>
          <a:ext cx="1224915" cy="213360"/>
        </a:xfrm>
        <a:prstGeom prst="rect">
          <a:avLst/>
        </a:prstGeom>
        <a:no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n-US" sz="1000" b="1">
              <a:latin typeface="Verdana" pitchFamily="34" charset="0"/>
            </a:rPr>
            <a:t>Brackish</a:t>
          </a:r>
          <a:endParaRPr lang="en-US" sz="900" b="1">
            <a:latin typeface="Verdana" pitchFamily="34" charset="0"/>
          </a:endParaRPr>
        </a:p>
      </xdr:txBody>
    </xdr:sp>
    <xdr:clientData/>
  </xdr:twoCellAnchor>
  <xdr:twoCellAnchor>
    <xdr:from>
      <xdr:col>11</xdr:col>
      <xdr:colOff>373380</xdr:colOff>
      <xdr:row>6</xdr:row>
      <xdr:rowOff>106680</xdr:rowOff>
    </xdr:from>
    <xdr:to>
      <xdr:col>17</xdr:col>
      <xdr:colOff>121920</xdr:colOff>
      <xdr:row>13</xdr:row>
      <xdr:rowOff>68580</xdr:rowOff>
    </xdr:to>
    <xdr:sp macro="" textlink="">
      <xdr:nvSpPr>
        <xdr:cNvPr id="6" name="TextBox 5">
          <a:extLst>
            <a:ext uri="{FF2B5EF4-FFF2-40B4-BE49-F238E27FC236}">
              <a16:creationId xmlns:a16="http://schemas.microsoft.com/office/drawing/2014/main" id="{00000000-0008-0000-0200-000006000000}"/>
            </a:ext>
          </a:extLst>
        </xdr:cNvPr>
        <xdr:cNvSpPr txBox="1"/>
      </xdr:nvSpPr>
      <xdr:spPr>
        <a:xfrm>
          <a:off x="6421755" y="982980"/>
          <a:ext cx="3406140" cy="1285875"/>
        </a:xfrm>
        <a:prstGeom prst="rect">
          <a:avLst/>
        </a:prstGeom>
        <a:solidFill>
          <a:schemeClr val="lt1"/>
        </a:solidFill>
        <a:ln w="9525" cmpd="sng">
          <a:solidFill>
            <a:srgbClr val="0000FF"/>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100"/>
            <a:t>This set of slider bars to the left</a:t>
          </a:r>
          <a:r>
            <a:rPr lang="en-US" sz="1100" baseline="0"/>
            <a:t> are</a:t>
          </a:r>
          <a:r>
            <a:rPr lang="en-US" sz="1100"/>
            <a:t> intended to help you identify the water</a:t>
          </a:r>
          <a:r>
            <a:rPr lang="en-US" sz="1100" baseline="0"/>
            <a:t> resistivity - using either the descriptions of fresh, brackish, saline, salty, or non potable, or by using known or estimated values for TDS, specific conductance, or resistivity.  The value selected with the slider bar will be used below in Archies relation. </a:t>
          </a:r>
          <a:endParaRPr lang="en-US" sz="1100"/>
        </a:p>
      </xdr:txBody>
    </xdr:sp>
    <xdr:clientData/>
  </xdr:twoCellAnchor>
  <xdr:twoCellAnchor>
    <xdr:from>
      <xdr:col>11</xdr:col>
      <xdr:colOff>396240</xdr:colOff>
      <xdr:row>16</xdr:row>
      <xdr:rowOff>15240</xdr:rowOff>
    </xdr:from>
    <xdr:to>
      <xdr:col>17</xdr:col>
      <xdr:colOff>152400</xdr:colOff>
      <xdr:row>24</xdr:row>
      <xdr:rowOff>7620</xdr:rowOff>
    </xdr:to>
    <xdr:sp macro="" textlink="">
      <xdr:nvSpPr>
        <xdr:cNvPr id="7" name="TextBox 6">
          <a:extLst>
            <a:ext uri="{FF2B5EF4-FFF2-40B4-BE49-F238E27FC236}">
              <a16:creationId xmlns:a16="http://schemas.microsoft.com/office/drawing/2014/main" id="{00000000-0008-0000-0200-000007000000}"/>
            </a:ext>
          </a:extLst>
        </xdr:cNvPr>
        <xdr:cNvSpPr txBox="1"/>
      </xdr:nvSpPr>
      <xdr:spPr>
        <a:xfrm>
          <a:off x="6444615" y="2767965"/>
          <a:ext cx="3413760" cy="1135380"/>
        </a:xfrm>
        <a:prstGeom prst="rect">
          <a:avLst/>
        </a:prstGeom>
        <a:solidFill>
          <a:schemeClr val="lt1"/>
        </a:solidFill>
        <a:ln w="9525" cmpd="sng">
          <a:solidFill>
            <a:srgbClr val="0000FF"/>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100"/>
            <a:t>Use  these</a:t>
          </a:r>
          <a:r>
            <a:rPr lang="en-US" sz="1100" baseline="0"/>
            <a:t> slider bars to set the values for porosity, a, and b.  Sw and n can be changed manually if needed.  </a:t>
          </a:r>
        </a:p>
        <a:p>
          <a:r>
            <a:rPr lang="en-US" sz="1100" baseline="0"/>
            <a:t>Below the Bulk Resistivity is computed.  </a:t>
          </a:r>
        </a:p>
        <a:p>
          <a:endParaRPr lang="en-US" sz="1100" baseline="0"/>
        </a:p>
        <a:p>
          <a:r>
            <a:rPr lang="en-US" sz="1100" baseline="0"/>
            <a:t>Use the sliders to observe the changes in Bulk resistivity.  </a:t>
          </a:r>
          <a:endParaRPr lang="en-US" sz="1100"/>
        </a:p>
      </xdr:txBody>
    </xdr:sp>
    <xdr:clientData/>
  </xdr:twoCellAnchor>
  <xdr:twoCellAnchor>
    <xdr:from>
      <xdr:col>6</xdr:col>
      <xdr:colOff>327660</xdr:colOff>
      <xdr:row>6</xdr:row>
      <xdr:rowOff>7620</xdr:rowOff>
    </xdr:from>
    <xdr:to>
      <xdr:col>7</xdr:col>
      <xdr:colOff>495300</xdr:colOff>
      <xdr:row>7</xdr:row>
      <xdr:rowOff>30480</xdr:rowOff>
    </xdr:to>
    <xdr:sp macro="" textlink="">
      <xdr:nvSpPr>
        <xdr:cNvPr id="8" name="Rectangle 7">
          <a:extLst>
            <a:ext uri="{FF2B5EF4-FFF2-40B4-BE49-F238E27FC236}">
              <a16:creationId xmlns:a16="http://schemas.microsoft.com/office/drawing/2014/main" id="{00000000-0008-0000-0200-000008000000}"/>
            </a:ext>
          </a:extLst>
        </xdr:cNvPr>
        <xdr:cNvSpPr/>
      </xdr:nvSpPr>
      <xdr:spPr bwMode="auto">
        <a:xfrm>
          <a:off x="3766185" y="883920"/>
          <a:ext cx="920115" cy="213360"/>
        </a:xfrm>
        <a:prstGeom prst="rect">
          <a:avLst/>
        </a:prstGeom>
        <a:no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n-US" sz="1000" b="1">
              <a:latin typeface="Verdana" pitchFamily="34" charset="0"/>
            </a:rPr>
            <a:t>Saline</a:t>
          </a:r>
          <a:endParaRPr lang="en-US" sz="900" b="1">
            <a:latin typeface="Verdana" pitchFamily="34" charset="0"/>
          </a:endParaRPr>
        </a:p>
      </xdr:txBody>
    </xdr:sp>
    <xdr:clientData/>
  </xdr:twoCellAnchor>
  <xdr:twoCellAnchor editAs="oneCell">
    <xdr:from>
      <xdr:col>35</xdr:col>
      <xdr:colOff>38878</xdr:colOff>
      <xdr:row>14</xdr:row>
      <xdr:rowOff>0</xdr:rowOff>
    </xdr:from>
    <xdr:to>
      <xdr:col>41</xdr:col>
      <xdr:colOff>286770</xdr:colOff>
      <xdr:row>30</xdr:row>
      <xdr:rowOff>191821</xdr:rowOff>
    </xdr:to>
    <xdr:pic>
      <xdr:nvPicPr>
        <xdr:cNvPr id="9" name="Picture 4">
          <a:extLst>
            <a:ext uri="{FF2B5EF4-FFF2-40B4-BE49-F238E27FC236}">
              <a16:creationId xmlns:a16="http://schemas.microsoft.com/office/drawing/2014/main" id="{00000000-0008-0000-0200-000009000000}"/>
            </a:ext>
            <a:ext uri="{C183D7F6-B498-43B3-948B-1728B52AA6E4}">
              <adec:decorative xmlns:adec="http://schemas.microsoft.com/office/drawing/2017/decorative" val="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6484082" y="2410408"/>
          <a:ext cx="4145367" cy="2913250"/>
        </a:xfrm>
        <a:prstGeom prst="rect">
          <a:avLst/>
        </a:prstGeom>
        <a:noFill/>
        <a:ln w="1">
          <a:noFill/>
          <a:miter lim="800000"/>
          <a:headEnd/>
          <a:tailEnd type="none" w="med" len="med"/>
        </a:ln>
        <a:effectLst/>
      </xdr:spPr>
    </xdr:pic>
    <xdr:clientData/>
  </xdr:twoCellAnchor>
  <mc:AlternateContent xmlns:mc="http://schemas.openxmlformats.org/markup-compatibility/2006">
    <mc:Choice xmlns:a14="http://schemas.microsoft.com/office/drawing/2010/main" Requires="a14">
      <xdr:twoCellAnchor editAs="oneCell">
        <xdr:from>
          <xdr:col>7</xdr:col>
          <xdr:colOff>101600</xdr:colOff>
          <xdr:row>18</xdr:row>
          <xdr:rowOff>76200</xdr:rowOff>
        </xdr:from>
        <xdr:to>
          <xdr:col>9</xdr:col>
          <xdr:colOff>234950</xdr:colOff>
          <xdr:row>19</xdr:row>
          <xdr:rowOff>0</xdr:rowOff>
        </xdr:to>
        <xdr:sp macro="" textlink="">
          <xdr:nvSpPr>
            <xdr:cNvPr id="5121" name="Scroll Bar 1" descr="scroll bar" hidden="1">
              <a:extLst>
                <a:ext uri="{63B3BB69-23CF-44E3-9099-C40C66FF867C}">
                  <a14:compatExt spid="_x0000_s5121"/>
                </a:ext>
                <a:ext uri="{FF2B5EF4-FFF2-40B4-BE49-F238E27FC236}">
                  <a16:creationId xmlns:a16="http://schemas.microsoft.com/office/drawing/2014/main" id="{00000000-0008-0000-0200-000001140000}"/>
                </a:ext>
              </a:extLst>
            </xdr:cNvPr>
            <xdr:cNvSpPr/>
          </xdr:nvSpPr>
          <xdr:spPr bwMode="auto">
            <a:xfrm>
              <a:off x="0" y="0"/>
              <a:ext cx="0" cy="0"/>
            </a:xfrm>
            <a:prstGeom prst="rect">
              <a:avLst/>
            </a:prstGeom>
            <a:noFill/>
            <a:ln w="9525">
              <a:miter lim="800000"/>
              <a:headEnd/>
              <a:tailEnd/>
            </a:ln>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76200</xdr:colOff>
          <xdr:row>7</xdr:row>
          <xdr:rowOff>69850</xdr:rowOff>
        </xdr:from>
        <xdr:to>
          <xdr:col>7</xdr:col>
          <xdr:colOff>571500</xdr:colOff>
          <xdr:row>8</xdr:row>
          <xdr:rowOff>82550</xdr:rowOff>
        </xdr:to>
        <xdr:sp macro="" textlink="">
          <xdr:nvSpPr>
            <xdr:cNvPr id="5122" name="Scroll Bar 2" descr="scroll bar" hidden="1">
              <a:extLst>
                <a:ext uri="{63B3BB69-23CF-44E3-9099-C40C66FF867C}">
                  <a14:compatExt spid="_x0000_s5122"/>
                </a:ext>
                <a:ext uri="{FF2B5EF4-FFF2-40B4-BE49-F238E27FC236}">
                  <a16:creationId xmlns:a16="http://schemas.microsoft.com/office/drawing/2014/main" id="{00000000-0008-0000-0200-000002140000}"/>
                </a:ext>
              </a:extLst>
            </xdr:cNvPr>
            <xdr:cNvSpPr/>
          </xdr:nvSpPr>
          <xdr:spPr bwMode="auto">
            <a:xfrm>
              <a:off x="0" y="0"/>
              <a:ext cx="0" cy="0"/>
            </a:xfrm>
            <a:prstGeom prst="rect">
              <a:avLst/>
            </a:prstGeom>
            <a:noFill/>
            <a:ln w="9525">
              <a:miter lim="800000"/>
              <a:headEnd/>
              <a:tailEnd/>
            </a:ln>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107950</xdr:colOff>
          <xdr:row>20</xdr:row>
          <xdr:rowOff>31750</xdr:rowOff>
        </xdr:from>
        <xdr:to>
          <xdr:col>9</xdr:col>
          <xdr:colOff>234950</xdr:colOff>
          <xdr:row>21</xdr:row>
          <xdr:rowOff>0</xdr:rowOff>
        </xdr:to>
        <xdr:sp macro="" textlink="">
          <xdr:nvSpPr>
            <xdr:cNvPr id="5123" name="Scroll Bar 3" descr="scroll bar" hidden="1">
              <a:extLst>
                <a:ext uri="{63B3BB69-23CF-44E3-9099-C40C66FF867C}">
                  <a14:compatExt spid="_x0000_s5123"/>
                </a:ext>
                <a:ext uri="{FF2B5EF4-FFF2-40B4-BE49-F238E27FC236}">
                  <a16:creationId xmlns:a16="http://schemas.microsoft.com/office/drawing/2014/main" id="{00000000-0008-0000-0200-000003140000}"/>
                </a:ext>
              </a:extLst>
            </xdr:cNvPr>
            <xdr:cNvSpPr/>
          </xdr:nvSpPr>
          <xdr:spPr bwMode="auto">
            <a:xfrm>
              <a:off x="0" y="0"/>
              <a:ext cx="0" cy="0"/>
            </a:xfrm>
            <a:prstGeom prst="rect">
              <a:avLst/>
            </a:prstGeom>
            <a:noFill/>
            <a:ln w="9525">
              <a:miter lim="800000"/>
              <a:headEnd/>
              <a:tailEnd/>
            </a:ln>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114300</xdr:colOff>
          <xdr:row>16</xdr:row>
          <xdr:rowOff>120650</xdr:rowOff>
        </xdr:from>
        <xdr:to>
          <xdr:col>9</xdr:col>
          <xdr:colOff>260350</xdr:colOff>
          <xdr:row>17</xdr:row>
          <xdr:rowOff>0</xdr:rowOff>
        </xdr:to>
        <xdr:sp macro="" textlink="">
          <xdr:nvSpPr>
            <xdr:cNvPr id="5124" name="Scroll Bar 4" descr="scroll bar" hidden="1">
              <a:extLst>
                <a:ext uri="{63B3BB69-23CF-44E3-9099-C40C66FF867C}">
                  <a14:compatExt spid="_x0000_s5124"/>
                </a:ext>
                <a:ext uri="{FF2B5EF4-FFF2-40B4-BE49-F238E27FC236}">
                  <a16:creationId xmlns:a16="http://schemas.microsoft.com/office/drawing/2014/main" id="{00000000-0008-0000-0200-000004140000}"/>
                </a:ext>
              </a:extLst>
            </xdr:cNvPr>
            <xdr:cNvSpPr/>
          </xdr:nvSpPr>
          <xdr:spPr bwMode="auto">
            <a:xfrm>
              <a:off x="0" y="0"/>
              <a:ext cx="0" cy="0"/>
            </a:xfrm>
            <a:prstGeom prst="rect">
              <a:avLst/>
            </a:prstGeom>
            <a:noFill/>
            <a:ln w="9525">
              <a:miter lim="800000"/>
              <a:headEnd/>
              <a:tailEnd/>
            </a:ln>
          </xdr:spPr>
        </xdr:sp>
        <xdr:clientData fLocksWithSheet="0"/>
      </xdr:twoCellAnchor>
    </mc:Choice>
    <mc:Fallback/>
  </mc:AlternateContent>
</xdr:wsDr>
</file>

<file path=xl/drawings/drawing3.xml><?xml version="1.0" encoding="utf-8"?>
<xdr:wsDr xmlns:xdr="http://schemas.openxmlformats.org/drawingml/2006/spreadsheetDrawing" xmlns:a="http://schemas.openxmlformats.org/drawingml/2006/main">
  <xdr:twoCellAnchor>
    <xdr:from>
      <xdr:col>3</xdr:col>
      <xdr:colOff>628650</xdr:colOff>
      <xdr:row>8</xdr:row>
      <xdr:rowOff>114297</xdr:rowOff>
    </xdr:from>
    <xdr:to>
      <xdr:col>12</xdr:col>
      <xdr:colOff>209549</xdr:colOff>
      <xdr:row>9</xdr:row>
      <xdr:rowOff>152399</xdr:rowOff>
    </xdr:to>
    <xdr:sp macro="" textlink="">
      <xdr:nvSpPr>
        <xdr:cNvPr id="2" name="Rectangle 1">
          <a:extLst>
            <a:ext uri="{FF2B5EF4-FFF2-40B4-BE49-F238E27FC236}">
              <a16:creationId xmlns:a16="http://schemas.microsoft.com/office/drawing/2014/main" id="{00000000-0008-0000-0300-000002000000}"/>
            </a:ext>
          </a:extLst>
        </xdr:cNvPr>
        <xdr:cNvSpPr/>
      </xdr:nvSpPr>
      <xdr:spPr bwMode="auto">
        <a:xfrm>
          <a:off x="1447800" y="1352547"/>
          <a:ext cx="5962649" cy="200027"/>
        </a:xfrm>
        <a:prstGeom prst="rect">
          <a:avLst/>
        </a:prstGeom>
        <a:solidFill>
          <a:schemeClr val="bg2">
            <a:lumMod val="50000"/>
            <a:alpha val="40000"/>
          </a:schemeClr>
        </a:solidFill>
        <a:ln w="9525" cap="flat" cmpd="sng" algn="ctr">
          <a:solidFill>
            <a:srgbClr val="000000"/>
          </a:solidFill>
          <a:prstDash val="solid"/>
          <a:round/>
          <a:headEnd type="none" w="med" len="med"/>
          <a:tailEnd type="none" w="med" len="med"/>
        </a:ln>
        <a:effectLst/>
      </xdr:spPr>
      <xdr:txBody>
        <a:bodyPr vertOverflow="clip" wrap="square" lIns="18288" tIns="0" rIns="0" bIns="0" rtlCol="0" anchor="ctr" upright="1"/>
        <a:lstStyle/>
        <a:p>
          <a:pPr algn="ctr"/>
          <a:r>
            <a:rPr lang="en-US" sz="1100"/>
            <a:t>Non-potable</a:t>
          </a:r>
        </a:p>
      </xdr:txBody>
    </xdr:sp>
    <xdr:clientData/>
  </xdr:twoCellAnchor>
  <xdr:twoCellAnchor>
    <xdr:from>
      <xdr:col>3</xdr:col>
      <xdr:colOff>356236</xdr:colOff>
      <xdr:row>8</xdr:row>
      <xdr:rowOff>116205</xdr:rowOff>
    </xdr:from>
    <xdr:to>
      <xdr:col>3</xdr:col>
      <xdr:colOff>593980</xdr:colOff>
      <xdr:row>9</xdr:row>
      <xdr:rowOff>142875</xdr:rowOff>
    </xdr:to>
    <xdr:sp macro="" textlink="">
      <xdr:nvSpPr>
        <xdr:cNvPr id="3" name="Rectangle 2">
          <a:extLst>
            <a:ext uri="{FF2B5EF4-FFF2-40B4-BE49-F238E27FC236}">
              <a16:creationId xmlns:a16="http://schemas.microsoft.com/office/drawing/2014/main" id="{00000000-0008-0000-0300-000003000000}"/>
            </a:ext>
          </a:extLst>
        </xdr:cNvPr>
        <xdr:cNvSpPr/>
      </xdr:nvSpPr>
      <xdr:spPr bwMode="auto">
        <a:xfrm>
          <a:off x="1175386" y="1354455"/>
          <a:ext cx="237744" cy="188595"/>
        </a:xfrm>
        <a:prstGeom prst="rect">
          <a:avLst/>
        </a:prstGeom>
        <a:solidFill>
          <a:srgbClr val="FFC000">
            <a:alpha val="57000"/>
          </a:srgbClr>
        </a:solidFill>
        <a:ln w="9525" cap="flat" cmpd="sng" algn="ctr">
          <a:solidFill>
            <a:srgbClr val="000000"/>
          </a:solidFill>
          <a:prstDash val="solid"/>
          <a:round/>
          <a:headEnd type="none" w="med" len="med"/>
          <a:tailEnd type="none" w="med" len="med"/>
        </a:ln>
        <a:effectLst/>
      </xdr:spPr>
      <xdr:txBody>
        <a:bodyPr vertOverflow="clip" wrap="square" lIns="18288" tIns="0" rIns="0" bIns="0" rtlCol="0" anchor="ctr" upright="1"/>
        <a:lstStyle/>
        <a:p>
          <a:pPr algn="ctr"/>
          <a:r>
            <a:rPr lang="en-US" sz="800"/>
            <a:t>Salty</a:t>
          </a:r>
          <a:endParaRPr lang="en-US" sz="1050"/>
        </a:p>
      </xdr:txBody>
    </xdr:sp>
    <xdr:clientData/>
  </xdr:twoCellAnchor>
  <xdr:twoCellAnchor>
    <xdr:from>
      <xdr:col>2</xdr:col>
      <xdr:colOff>182880</xdr:colOff>
      <xdr:row>8</xdr:row>
      <xdr:rowOff>114298</xdr:rowOff>
    </xdr:from>
    <xdr:to>
      <xdr:col>3</xdr:col>
      <xdr:colOff>314325</xdr:colOff>
      <xdr:row>9</xdr:row>
      <xdr:rowOff>144397</xdr:rowOff>
    </xdr:to>
    <xdr:sp macro="" textlink="">
      <xdr:nvSpPr>
        <xdr:cNvPr id="4" name="Rectangle 3">
          <a:extLst>
            <a:ext uri="{FF2B5EF4-FFF2-40B4-BE49-F238E27FC236}">
              <a16:creationId xmlns:a16="http://schemas.microsoft.com/office/drawing/2014/main" id="{00000000-0008-0000-0300-000004000000}"/>
            </a:ext>
          </a:extLst>
        </xdr:cNvPr>
        <xdr:cNvSpPr/>
      </xdr:nvSpPr>
      <xdr:spPr bwMode="auto">
        <a:xfrm>
          <a:off x="773430" y="1352548"/>
          <a:ext cx="360045" cy="192024"/>
        </a:xfrm>
        <a:prstGeom prst="rect">
          <a:avLst/>
        </a:prstGeom>
        <a:solidFill>
          <a:srgbClr val="00B0F0">
            <a:alpha val="37000"/>
          </a:srgbClr>
        </a:solidFill>
        <a:ln w="9525" cap="flat" cmpd="sng" algn="ctr">
          <a:solidFill>
            <a:srgbClr val="000000"/>
          </a:solidFill>
          <a:prstDash val="solid"/>
          <a:round/>
          <a:headEnd type="none" w="med" len="med"/>
          <a:tailEnd type="none" w="med" len="med"/>
        </a:ln>
        <a:effectLst/>
      </xdr:spPr>
      <xdr:txBody>
        <a:bodyPr vertOverflow="clip" wrap="square" lIns="18288" tIns="0" rIns="0" bIns="0" rtlCol="0" anchor="ctr" upright="1"/>
        <a:lstStyle/>
        <a:p>
          <a:pPr algn="ctr"/>
          <a:r>
            <a:rPr lang="en-US" sz="900"/>
            <a:t>Fresh</a:t>
          </a:r>
          <a:endParaRPr lang="en-US" sz="1100"/>
        </a:p>
      </xdr:txBody>
    </xdr:sp>
    <xdr:clientData/>
  </xdr:twoCellAnchor>
  <xdr:twoCellAnchor>
    <xdr:from>
      <xdr:col>4</xdr:col>
      <xdr:colOff>144780</xdr:colOff>
      <xdr:row>6</xdr:row>
      <xdr:rowOff>7620</xdr:rowOff>
    </xdr:from>
    <xdr:to>
      <xdr:col>5</xdr:col>
      <xdr:colOff>693420</xdr:colOff>
      <xdr:row>7</xdr:row>
      <xdr:rowOff>30480</xdr:rowOff>
    </xdr:to>
    <xdr:sp macro="" textlink="">
      <xdr:nvSpPr>
        <xdr:cNvPr id="5" name="Rectangle 4">
          <a:extLst>
            <a:ext uri="{FF2B5EF4-FFF2-40B4-BE49-F238E27FC236}">
              <a16:creationId xmlns:a16="http://schemas.microsoft.com/office/drawing/2014/main" id="{00000000-0008-0000-0300-000005000000}"/>
            </a:ext>
          </a:extLst>
        </xdr:cNvPr>
        <xdr:cNvSpPr/>
      </xdr:nvSpPr>
      <xdr:spPr bwMode="auto">
        <a:xfrm>
          <a:off x="2263140" y="914400"/>
          <a:ext cx="1226820" cy="220980"/>
        </a:xfrm>
        <a:prstGeom prst="rect">
          <a:avLst/>
        </a:prstGeom>
        <a:noFill/>
        <a:ln w="9525" cap="flat" cmpd="sng" algn="ctr">
          <a:noFill/>
          <a:prstDash val="solid"/>
          <a:round/>
          <a:headEnd type="none" w="med" len="med"/>
          <a:tailEnd type="none" w="med" len="med"/>
        </a:ln>
        <a:effectLst/>
      </xdr:spPr>
      <xdr:txBody>
        <a:bodyPr vertOverflow="clip" wrap="square" lIns="18288" tIns="0" rIns="0" bIns="0" rtlCol="0" anchor="ctr" upright="1"/>
        <a:lstStyle/>
        <a:p>
          <a:pPr algn="l"/>
          <a:r>
            <a:rPr lang="en-US" sz="1000" b="1">
              <a:latin typeface="Verdana" pitchFamily="34" charset="0"/>
            </a:rPr>
            <a:t>Brackish</a:t>
          </a:r>
          <a:endParaRPr lang="en-US" sz="900" b="1">
            <a:latin typeface="Verdana" pitchFamily="34" charset="0"/>
          </a:endParaRPr>
        </a:p>
      </xdr:txBody>
    </xdr:sp>
    <xdr:clientData/>
  </xdr:twoCellAnchor>
  <xdr:twoCellAnchor>
    <xdr:from>
      <xdr:col>14</xdr:col>
      <xdr:colOff>373380</xdr:colOff>
      <xdr:row>6</xdr:row>
      <xdr:rowOff>106680</xdr:rowOff>
    </xdr:from>
    <xdr:to>
      <xdr:col>20</xdr:col>
      <xdr:colOff>121920</xdr:colOff>
      <xdr:row>13</xdr:row>
      <xdr:rowOff>68580</xdr:rowOff>
    </xdr:to>
    <xdr:sp macro="" textlink="">
      <xdr:nvSpPr>
        <xdr:cNvPr id="6" name="TextBox 5">
          <a:extLst>
            <a:ext uri="{FF2B5EF4-FFF2-40B4-BE49-F238E27FC236}">
              <a16:creationId xmlns:a16="http://schemas.microsoft.com/office/drawing/2014/main" id="{00000000-0008-0000-0300-000006000000}"/>
            </a:ext>
          </a:extLst>
        </xdr:cNvPr>
        <xdr:cNvSpPr txBox="1"/>
      </xdr:nvSpPr>
      <xdr:spPr>
        <a:xfrm>
          <a:off x="6553200" y="1013460"/>
          <a:ext cx="3406140" cy="1295400"/>
        </a:xfrm>
        <a:prstGeom prst="rect">
          <a:avLst/>
        </a:prstGeom>
        <a:solidFill>
          <a:schemeClr val="lt1"/>
        </a:solidFill>
        <a:ln w="9525" cmpd="sng">
          <a:solidFill>
            <a:srgbClr val="0000FF"/>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100"/>
            <a:t>This set of slider bars to the left</a:t>
          </a:r>
          <a:r>
            <a:rPr lang="en-US" sz="1100" baseline="0"/>
            <a:t> are</a:t>
          </a:r>
          <a:r>
            <a:rPr lang="en-US" sz="1100"/>
            <a:t> intended to help you identify the water</a:t>
          </a:r>
          <a:r>
            <a:rPr lang="en-US" sz="1100" baseline="0"/>
            <a:t> resistivity - using either the descriptions of fresh, brackish, saline, salty, or non potable, or by using known or estimated values for TDS, specific conductance, or resistivity.  The value selected with the slider bar will be used below in Archies relation. </a:t>
          </a:r>
          <a:endParaRPr lang="en-US" sz="1100"/>
        </a:p>
      </xdr:txBody>
    </xdr:sp>
    <xdr:clientData/>
  </xdr:twoCellAnchor>
  <xdr:twoCellAnchor>
    <xdr:from>
      <xdr:col>14</xdr:col>
      <xdr:colOff>396240</xdr:colOff>
      <xdr:row>16</xdr:row>
      <xdr:rowOff>15240</xdr:rowOff>
    </xdr:from>
    <xdr:to>
      <xdr:col>20</xdr:col>
      <xdr:colOff>152400</xdr:colOff>
      <xdr:row>24</xdr:row>
      <xdr:rowOff>7620</xdr:rowOff>
    </xdr:to>
    <xdr:sp macro="" textlink="">
      <xdr:nvSpPr>
        <xdr:cNvPr id="7" name="TextBox 6">
          <a:extLst>
            <a:ext uri="{FF2B5EF4-FFF2-40B4-BE49-F238E27FC236}">
              <a16:creationId xmlns:a16="http://schemas.microsoft.com/office/drawing/2014/main" id="{00000000-0008-0000-0300-000007000000}"/>
            </a:ext>
          </a:extLst>
        </xdr:cNvPr>
        <xdr:cNvSpPr txBox="1"/>
      </xdr:nvSpPr>
      <xdr:spPr>
        <a:xfrm>
          <a:off x="6576060" y="2819400"/>
          <a:ext cx="3413760" cy="1143000"/>
        </a:xfrm>
        <a:prstGeom prst="rect">
          <a:avLst/>
        </a:prstGeom>
        <a:solidFill>
          <a:schemeClr val="lt1"/>
        </a:solidFill>
        <a:ln w="9525" cmpd="sng">
          <a:solidFill>
            <a:srgbClr val="0000FF"/>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100"/>
            <a:t>Use  these</a:t>
          </a:r>
          <a:r>
            <a:rPr lang="en-US" sz="1100" baseline="0"/>
            <a:t> slider bars to set the values for porosity, a, and b.  Sw and n can be changed manually if needed.  </a:t>
          </a:r>
        </a:p>
        <a:p>
          <a:r>
            <a:rPr lang="en-US" sz="1100" baseline="0"/>
            <a:t>Below the Bulk Resistivity is computed.  </a:t>
          </a:r>
        </a:p>
        <a:p>
          <a:endParaRPr lang="en-US" sz="1100" baseline="0"/>
        </a:p>
        <a:p>
          <a:r>
            <a:rPr lang="en-US" sz="1100" baseline="0"/>
            <a:t>Use the sliders to observe the changes in Bulk resistivity.  </a:t>
          </a:r>
          <a:endParaRPr lang="en-US" sz="1100"/>
        </a:p>
      </xdr:txBody>
    </xdr:sp>
    <xdr:clientData/>
  </xdr:twoCellAnchor>
  <xdr:twoCellAnchor>
    <xdr:from>
      <xdr:col>6</xdr:col>
      <xdr:colOff>327660</xdr:colOff>
      <xdr:row>6</xdr:row>
      <xdr:rowOff>7620</xdr:rowOff>
    </xdr:from>
    <xdr:to>
      <xdr:col>7</xdr:col>
      <xdr:colOff>495300</xdr:colOff>
      <xdr:row>7</xdr:row>
      <xdr:rowOff>30480</xdr:rowOff>
    </xdr:to>
    <xdr:sp macro="" textlink="">
      <xdr:nvSpPr>
        <xdr:cNvPr id="8" name="Rectangle 7">
          <a:extLst>
            <a:ext uri="{FF2B5EF4-FFF2-40B4-BE49-F238E27FC236}">
              <a16:creationId xmlns:a16="http://schemas.microsoft.com/office/drawing/2014/main" id="{00000000-0008-0000-0300-000008000000}"/>
            </a:ext>
          </a:extLst>
        </xdr:cNvPr>
        <xdr:cNvSpPr/>
      </xdr:nvSpPr>
      <xdr:spPr bwMode="auto">
        <a:xfrm>
          <a:off x="3825240" y="914400"/>
          <a:ext cx="937260" cy="220980"/>
        </a:xfrm>
        <a:prstGeom prst="rect">
          <a:avLst/>
        </a:prstGeom>
        <a:noFill/>
        <a:ln w="9525" cap="flat" cmpd="sng" algn="ctr">
          <a:noFill/>
          <a:prstDash val="solid"/>
          <a:round/>
          <a:headEnd type="none" w="med" len="med"/>
          <a:tailEnd type="none" w="med" len="med"/>
        </a:ln>
        <a:effectLst/>
      </xdr:spPr>
      <xdr:txBody>
        <a:bodyPr vertOverflow="clip" wrap="square" lIns="18288" tIns="0" rIns="0" bIns="0" rtlCol="0" anchor="ctr" upright="1"/>
        <a:lstStyle/>
        <a:p>
          <a:pPr algn="ctr"/>
          <a:r>
            <a:rPr lang="en-US" sz="1000" b="1">
              <a:latin typeface="Verdana" pitchFamily="34" charset="0"/>
            </a:rPr>
            <a:t>Saline</a:t>
          </a:r>
          <a:endParaRPr lang="en-US" sz="900" b="1">
            <a:latin typeface="Verdana" pitchFamily="34" charset="0"/>
          </a:endParaRPr>
        </a:p>
      </xdr:txBody>
    </xdr:sp>
    <xdr:clientData/>
  </xdr:twoCellAnchor>
  <xdr:twoCellAnchor editAs="oneCell">
    <xdr:from>
      <xdr:col>27</xdr:col>
      <xdr:colOff>0</xdr:colOff>
      <xdr:row>14</xdr:row>
      <xdr:rowOff>0</xdr:rowOff>
    </xdr:from>
    <xdr:to>
      <xdr:col>33</xdr:col>
      <xdr:colOff>247893</xdr:colOff>
      <xdr:row>30</xdr:row>
      <xdr:rowOff>209549</xdr:rowOff>
    </xdr:to>
    <xdr:pic>
      <xdr:nvPicPr>
        <xdr:cNvPr id="9" name="Picture 4">
          <a:extLst>
            <a:ext uri="{FF2B5EF4-FFF2-40B4-BE49-F238E27FC236}">
              <a16:creationId xmlns:a16="http://schemas.microsoft.com/office/drawing/2014/main" id="{00000000-0008-0000-0300-000009000000}"/>
            </a:ext>
            <a:ext uri="{C183D7F6-B498-43B3-948B-1728B52AA6E4}">
              <adec:decorative xmlns:adec="http://schemas.microsoft.com/office/drawing/2017/decorative" val="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4104620" y="2415540"/>
          <a:ext cx="4202673" cy="2895599"/>
        </a:xfrm>
        <a:prstGeom prst="rect">
          <a:avLst/>
        </a:prstGeom>
        <a:noFill/>
        <a:ln w="1">
          <a:noFill/>
          <a:miter lim="800000"/>
          <a:headEnd/>
          <a:tailEnd type="none" w="med" len="med"/>
        </a:ln>
        <a:effectLst/>
      </xdr:spPr>
    </xdr:pic>
    <xdr:clientData/>
  </xdr:twoCellAnchor>
  <mc:AlternateContent xmlns:mc="http://schemas.openxmlformats.org/markup-compatibility/2006">
    <mc:Choice xmlns:a14="http://schemas.microsoft.com/office/drawing/2010/main" Requires="a14">
      <xdr:twoCellAnchor editAs="oneCell">
        <xdr:from>
          <xdr:col>7</xdr:col>
          <xdr:colOff>101600</xdr:colOff>
          <xdr:row>18</xdr:row>
          <xdr:rowOff>76200</xdr:rowOff>
        </xdr:from>
        <xdr:to>
          <xdr:col>9</xdr:col>
          <xdr:colOff>82550</xdr:colOff>
          <xdr:row>19</xdr:row>
          <xdr:rowOff>0</xdr:rowOff>
        </xdr:to>
        <xdr:sp macro="" textlink="">
          <xdr:nvSpPr>
            <xdr:cNvPr id="1025" name="Scroll Bar 1" descr="scroll bar" hidden="1">
              <a:extLst>
                <a:ext uri="{63B3BB69-23CF-44E3-9099-C40C66FF867C}">
                  <a14:compatExt spid="_x0000_s1025"/>
                </a:ext>
                <a:ext uri="{FF2B5EF4-FFF2-40B4-BE49-F238E27FC236}">
                  <a16:creationId xmlns:a16="http://schemas.microsoft.com/office/drawing/2014/main" id="{00000000-0008-0000-0300-000001040000}"/>
                </a:ext>
              </a:extLst>
            </xdr:cNvPr>
            <xdr:cNvSpPr/>
          </xdr:nvSpPr>
          <xdr:spPr bwMode="auto">
            <a:xfrm>
              <a:off x="0" y="0"/>
              <a:ext cx="0" cy="0"/>
            </a:xfrm>
            <a:prstGeom prst="rect">
              <a:avLst/>
            </a:prstGeom>
            <a:noFill/>
            <a:ln w="9525">
              <a:miter lim="800000"/>
              <a:headEnd/>
              <a:tailEnd/>
            </a:ln>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196850</xdr:colOff>
          <xdr:row>7</xdr:row>
          <xdr:rowOff>63500</xdr:rowOff>
        </xdr:from>
        <xdr:to>
          <xdr:col>12</xdr:col>
          <xdr:colOff>228600</xdr:colOff>
          <xdr:row>8</xdr:row>
          <xdr:rowOff>69850</xdr:rowOff>
        </xdr:to>
        <xdr:sp macro="" textlink="">
          <xdr:nvSpPr>
            <xdr:cNvPr id="1026" name="Scroll Bar 2" descr="scroll bar" hidden="1">
              <a:extLst>
                <a:ext uri="{63B3BB69-23CF-44E3-9099-C40C66FF867C}">
                  <a14:compatExt spid="_x0000_s1026"/>
                </a:ext>
                <a:ext uri="{FF2B5EF4-FFF2-40B4-BE49-F238E27FC236}">
                  <a16:creationId xmlns:a16="http://schemas.microsoft.com/office/drawing/2014/main" id="{00000000-0008-0000-0300-000002040000}"/>
                </a:ext>
              </a:extLst>
            </xdr:cNvPr>
            <xdr:cNvSpPr/>
          </xdr:nvSpPr>
          <xdr:spPr bwMode="auto">
            <a:xfrm>
              <a:off x="0" y="0"/>
              <a:ext cx="0" cy="0"/>
            </a:xfrm>
            <a:prstGeom prst="rect">
              <a:avLst/>
            </a:prstGeom>
            <a:noFill/>
            <a:ln w="9525">
              <a:miter lim="800000"/>
              <a:headEnd/>
              <a:tailEnd/>
            </a:ln>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107950</xdr:colOff>
          <xdr:row>20</xdr:row>
          <xdr:rowOff>31750</xdr:rowOff>
        </xdr:from>
        <xdr:to>
          <xdr:col>9</xdr:col>
          <xdr:colOff>82550</xdr:colOff>
          <xdr:row>21</xdr:row>
          <xdr:rowOff>0</xdr:rowOff>
        </xdr:to>
        <xdr:sp macro="" textlink="">
          <xdr:nvSpPr>
            <xdr:cNvPr id="1027" name="Scroll Bar 3" descr="scroll bar" hidden="1">
              <a:extLst>
                <a:ext uri="{63B3BB69-23CF-44E3-9099-C40C66FF867C}">
                  <a14:compatExt spid="_x0000_s1027"/>
                </a:ext>
                <a:ext uri="{FF2B5EF4-FFF2-40B4-BE49-F238E27FC236}">
                  <a16:creationId xmlns:a16="http://schemas.microsoft.com/office/drawing/2014/main" id="{00000000-0008-0000-0300-000003040000}"/>
                </a:ext>
              </a:extLst>
            </xdr:cNvPr>
            <xdr:cNvSpPr/>
          </xdr:nvSpPr>
          <xdr:spPr bwMode="auto">
            <a:xfrm>
              <a:off x="0" y="0"/>
              <a:ext cx="0" cy="0"/>
            </a:xfrm>
            <a:prstGeom prst="rect">
              <a:avLst/>
            </a:prstGeom>
            <a:noFill/>
            <a:ln w="9525">
              <a:miter lim="800000"/>
              <a:headEnd/>
              <a:tailEnd/>
            </a:ln>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114300</xdr:colOff>
          <xdr:row>16</xdr:row>
          <xdr:rowOff>120650</xdr:rowOff>
        </xdr:from>
        <xdr:to>
          <xdr:col>9</xdr:col>
          <xdr:colOff>107950</xdr:colOff>
          <xdr:row>17</xdr:row>
          <xdr:rowOff>0</xdr:rowOff>
        </xdr:to>
        <xdr:sp macro="" textlink="">
          <xdr:nvSpPr>
            <xdr:cNvPr id="1028" name="Scroll Bar 4" descr="scroll bar" hidden="1">
              <a:extLst>
                <a:ext uri="{63B3BB69-23CF-44E3-9099-C40C66FF867C}">
                  <a14:compatExt spid="_x0000_s1028"/>
                </a:ext>
                <a:ext uri="{FF2B5EF4-FFF2-40B4-BE49-F238E27FC236}">
                  <a16:creationId xmlns:a16="http://schemas.microsoft.com/office/drawing/2014/main" id="{00000000-0008-0000-0300-000004040000}"/>
                </a:ext>
              </a:extLst>
            </xdr:cNvPr>
            <xdr:cNvSpPr/>
          </xdr:nvSpPr>
          <xdr:spPr bwMode="auto">
            <a:xfrm>
              <a:off x="0" y="0"/>
              <a:ext cx="0" cy="0"/>
            </a:xfrm>
            <a:prstGeom prst="rect">
              <a:avLst/>
            </a:prstGeom>
            <a:noFill/>
            <a:ln w="9525">
              <a:miter lim="800000"/>
              <a:headEnd/>
              <a:tailEnd/>
            </a:ln>
          </xdr:spPr>
        </xdr:sp>
        <xdr:clientData fLocksWithSheet="0"/>
      </xdr:twoCellAnchor>
    </mc:Choice>
    <mc:Fallback/>
  </mc:AlternateContent>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6</xdr:col>
          <xdr:colOff>88900</xdr:colOff>
          <xdr:row>16</xdr:row>
          <xdr:rowOff>12700</xdr:rowOff>
        </xdr:from>
        <xdr:to>
          <xdr:col>9</xdr:col>
          <xdr:colOff>444500</xdr:colOff>
          <xdr:row>17</xdr:row>
          <xdr:rowOff>12700</xdr:rowOff>
        </xdr:to>
        <xdr:sp macro="" textlink="">
          <xdr:nvSpPr>
            <xdr:cNvPr id="11265" name="Scroll Bar 1" descr="scroll bar" hidden="1">
              <a:extLst>
                <a:ext uri="{63B3BB69-23CF-44E3-9099-C40C66FF867C}">
                  <a14:compatExt spid="_x0000_s11265"/>
                </a:ext>
                <a:ext uri="{FF2B5EF4-FFF2-40B4-BE49-F238E27FC236}">
                  <a16:creationId xmlns:a16="http://schemas.microsoft.com/office/drawing/2014/main" id="{00000000-0008-0000-0400-0000012C0000}"/>
                </a:ext>
              </a:extLst>
            </xdr:cNvPr>
            <xdr:cNvSpPr/>
          </xdr:nvSpPr>
          <xdr:spPr bwMode="auto">
            <a:xfrm>
              <a:off x="0" y="0"/>
              <a:ext cx="0" cy="0"/>
            </a:xfrm>
            <a:prstGeom prst="rect">
              <a:avLst/>
            </a:prstGeom>
            <a:noFill/>
            <a:ln w="9525">
              <a:miter lim="800000"/>
              <a:headEnd/>
              <a:tailEnd/>
            </a:ln>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88900</xdr:colOff>
          <xdr:row>18</xdr:row>
          <xdr:rowOff>6350</xdr:rowOff>
        </xdr:from>
        <xdr:to>
          <xdr:col>9</xdr:col>
          <xdr:colOff>444500</xdr:colOff>
          <xdr:row>19</xdr:row>
          <xdr:rowOff>6350</xdr:rowOff>
        </xdr:to>
        <xdr:sp macro="" textlink="">
          <xdr:nvSpPr>
            <xdr:cNvPr id="11266" name="Scroll Bar 2" descr="scroll bar" hidden="1">
              <a:extLst>
                <a:ext uri="{63B3BB69-23CF-44E3-9099-C40C66FF867C}">
                  <a14:compatExt spid="_x0000_s11266"/>
                </a:ext>
                <a:ext uri="{FF2B5EF4-FFF2-40B4-BE49-F238E27FC236}">
                  <a16:creationId xmlns:a16="http://schemas.microsoft.com/office/drawing/2014/main" id="{00000000-0008-0000-0400-0000022C0000}"/>
                </a:ext>
              </a:extLst>
            </xdr:cNvPr>
            <xdr:cNvSpPr/>
          </xdr:nvSpPr>
          <xdr:spPr bwMode="auto">
            <a:xfrm>
              <a:off x="0" y="0"/>
              <a:ext cx="0" cy="0"/>
            </a:xfrm>
            <a:prstGeom prst="rect">
              <a:avLst/>
            </a:prstGeom>
            <a:noFill/>
            <a:ln w="9525">
              <a:miter lim="800000"/>
              <a:headEnd/>
              <a:tailEnd/>
            </a:ln>
          </xdr:spPr>
        </xdr:sp>
        <xdr:clientData fLocksWithSheet="0"/>
      </xdr:twoCellAnchor>
    </mc:Choice>
    <mc:Fallback/>
  </mc:AlternateContent>
  <xdr:twoCellAnchor>
    <xdr:from>
      <xdr:col>16</xdr:col>
      <xdr:colOff>136072</xdr:colOff>
      <xdr:row>8</xdr:row>
      <xdr:rowOff>0</xdr:rowOff>
    </xdr:from>
    <xdr:to>
      <xdr:col>21</xdr:col>
      <xdr:colOff>173899</xdr:colOff>
      <xdr:row>24</xdr:row>
      <xdr:rowOff>68036</xdr:rowOff>
    </xdr:to>
    <xdr:sp macro="" textlink="">
      <xdr:nvSpPr>
        <xdr:cNvPr id="4" name="TextBox 3">
          <a:extLst>
            <a:ext uri="{FF2B5EF4-FFF2-40B4-BE49-F238E27FC236}">
              <a16:creationId xmlns:a16="http://schemas.microsoft.com/office/drawing/2014/main" id="{00000000-0008-0000-0400-000004000000}"/>
            </a:ext>
          </a:extLst>
        </xdr:cNvPr>
        <xdr:cNvSpPr txBox="1"/>
      </xdr:nvSpPr>
      <xdr:spPr>
        <a:xfrm>
          <a:off x="7832612" y="1513795"/>
          <a:ext cx="2189457" cy="2866004"/>
        </a:xfrm>
        <a:prstGeom prst="rect">
          <a:avLst/>
        </a:prstGeom>
        <a:solidFill>
          <a:schemeClr val="lt1"/>
        </a:solidFill>
        <a:ln w="9525" cmpd="sng">
          <a:solidFill>
            <a:srgbClr val="0000FF"/>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100" b="1"/>
            <a:t>General instructions:  </a:t>
          </a:r>
          <a:r>
            <a:rPr lang="en-US" sz="1100"/>
            <a:t>Enter the known</a:t>
          </a:r>
          <a:r>
            <a:rPr lang="en-US" sz="1100" baseline="0"/>
            <a:t> values (in the outlined boxes with red text), and</a:t>
          </a:r>
        </a:p>
        <a:p>
          <a:r>
            <a:rPr lang="en-US" sz="1100" baseline="0"/>
            <a:t>the other fields (in blue) will be computed using the tortuosity, cementation, and saturation values selected below. </a:t>
          </a:r>
        </a:p>
        <a:p>
          <a:endParaRPr lang="en-US" sz="1100" baseline="0"/>
        </a:p>
        <a:p>
          <a:r>
            <a:rPr lang="en-US" sz="1100"/>
            <a:t>Use  the</a:t>
          </a:r>
          <a:r>
            <a:rPr lang="en-US" sz="1100" baseline="0"/>
            <a:t> slider bars to set the values for porosity, a, and b (sometimes called m).  </a:t>
          </a:r>
          <a:br>
            <a:rPr lang="en-US" sz="1100" baseline="0"/>
          </a:br>
          <a:r>
            <a:rPr lang="en-US" sz="1100" baseline="0"/>
            <a:t>Sw and n can be changed manually, if needed. </a:t>
          </a:r>
        </a:p>
        <a:p>
          <a:endParaRPr lang="en-US" sz="1100" baseline="0"/>
        </a:p>
        <a:p>
          <a:r>
            <a:rPr lang="en-US" sz="1100" baseline="0"/>
            <a:t>Conversion from uS/cm to ohm-m is provided above. </a:t>
          </a:r>
        </a:p>
        <a:p>
          <a:r>
            <a:rPr lang="en-US" sz="1100" baseline="0"/>
            <a:t> </a:t>
          </a:r>
        </a:p>
      </xdr:txBody>
    </xdr:sp>
    <xdr:clientData/>
  </xdr:twoCellAnchor>
  <xdr:twoCellAnchor>
    <xdr:from>
      <xdr:col>1</xdr:col>
      <xdr:colOff>396240</xdr:colOff>
      <xdr:row>25</xdr:row>
      <xdr:rowOff>53341</xdr:rowOff>
    </xdr:from>
    <xdr:to>
      <xdr:col>13</xdr:col>
      <xdr:colOff>236220</xdr:colOff>
      <xdr:row>28</xdr:row>
      <xdr:rowOff>22861</xdr:rowOff>
    </xdr:to>
    <xdr:sp macro="" textlink="">
      <xdr:nvSpPr>
        <xdr:cNvPr id="5" name="TextBox 4">
          <a:extLst>
            <a:ext uri="{FF2B5EF4-FFF2-40B4-BE49-F238E27FC236}">
              <a16:creationId xmlns:a16="http://schemas.microsoft.com/office/drawing/2014/main" id="{00000000-0008-0000-0400-000005000000}"/>
            </a:ext>
          </a:extLst>
        </xdr:cNvPr>
        <xdr:cNvSpPr txBox="1"/>
      </xdr:nvSpPr>
      <xdr:spPr>
        <a:xfrm>
          <a:off x="655320" y="4274821"/>
          <a:ext cx="5958840" cy="472440"/>
        </a:xfrm>
        <a:prstGeom prst="rect">
          <a:avLst/>
        </a:prstGeom>
        <a:solidFill>
          <a:schemeClr val="lt1"/>
        </a:solidFill>
        <a:ln w="9525" cmpd="sng">
          <a:solidFill>
            <a:srgbClr val="0000FF"/>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100" baseline="0"/>
            <a:t>Archie's Law is only an approximation for non-shale lithologies.  For shale/clay see the Waxman-Smits equation.  Future versions of this utility, may include that - but I do not have it now.  </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11</xdr:col>
      <xdr:colOff>87629</xdr:colOff>
      <xdr:row>10</xdr:row>
      <xdr:rowOff>51435</xdr:rowOff>
    </xdr:from>
    <xdr:to>
      <xdr:col>16</xdr:col>
      <xdr:colOff>523874</xdr:colOff>
      <xdr:row>20</xdr:row>
      <xdr:rowOff>171450</xdr:rowOff>
    </xdr:to>
    <xdr:sp macro="" textlink="">
      <xdr:nvSpPr>
        <xdr:cNvPr id="7" name="TextBox 6">
          <a:extLst>
            <a:ext uri="{FF2B5EF4-FFF2-40B4-BE49-F238E27FC236}">
              <a16:creationId xmlns:a16="http://schemas.microsoft.com/office/drawing/2014/main" id="{00000000-0008-0000-0500-000007000000}"/>
            </a:ext>
          </a:extLst>
        </xdr:cNvPr>
        <xdr:cNvSpPr txBox="1"/>
      </xdr:nvSpPr>
      <xdr:spPr>
        <a:xfrm>
          <a:off x="6164579" y="1699260"/>
          <a:ext cx="3484245" cy="1577340"/>
        </a:xfrm>
        <a:prstGeom prst="rect">
          <a:avLst/>
        </a:prstGeom>
        <a:solidFill>
          <a:schemeClr val="lt1"/>
        </a:solidFill>
        <a:ln w="9525" cmpd="sng">
          <a:solidFill>
            <a:srgbClr val="0000FF"/>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100"/>
            <a:t>Use  these</a:t>
          </a:r>
          <a:r>
            <a:rPr lang="en-US" sz="1100" baseline="0"/>
            <a:t> slider bars to set the values for porosity, a, and b (sometimes called m).  </a:t>
          </a:r>
          <a:br>
            <a:rPr lang="en-US" sz="1100" baseline="0"/>
          </a:br>
          <a:r>
            <a:rPr lang="en-US" sz="1100" baseline="0"/>
            <a:t>Sw and n can be changed manually if needed. </a:t>
          </a:r>
        </a:p>
        <a:p>
          <a:r>
            <a:rPr lang="en-US" sz="1100" baseline="0"/>
            <a:t> </a:t>
          </a:r>
        </a:p>
        <a:p>
          <a:r>
            <a:rPr lang="en-US" sz="1100" baseline="0"/>
            <a:t>Below the Bulk Resistivity is computed.  </a:t>
          </a:r>
        </a:p>
        <a:p>
          <a:endParaRPr lang="en-US" sz="1100" baseline="0"/>
        </a:p>
        <a:p>
          <a:r>
            <a:rPr lang="en-US" sz="1100" baseline="0"/>
            <a:t>Use the sliders to observe the changes in Bulk resistivity.  </a:t>
          </a:r>
          <a:endParaRPr lang="en-US" sz="1100"/>
        </a:p>
      </xdr:txBody>
    </xdr:sp>
    <xdr:clientData/>
  </xdr:twoCellAnchor>
  <xdr:twoCellAnchor editAs="oneCell">
    <xdr:from>
      <xdr:col>24</xdr:col>
      <xdr:colOff>0</xdr:colOff>
      <xdr:row>6</xdr:row>
      <xdr:rowOff>0</xdr:rowOff>
    </xdr:from>
    <xdr:to>
      <xdr:col>30</xdr:col>
      <xdr:colOff>247893</xdr:colOff>
      <xdr:row>22</xdr:row>
      <xdr:rowOff>129540</xdr:rowOff>
    </xdr:to>
    <xdr:pic>
      <xdr:nvPicPr>
        <xdr:cNvPr id="9" name="Picture 4">
          <a:extLst>
            <a:ext uri="{FF2B5EF4-FFF2-40B4-BE49-F238E27FC236}">
              <a16:creationId xmlns:a16="http://schemas.microsoft.com/office/drawing/2014/main" id="{00000000-0008-0000-0500-000009000000}"/>
            </a:ext>
            <a:ext uri="{C183D7F6-B498-43B3-948B-1728B52AA6E4}">
              <adec:decorative xmlns:adec="http://schemas.microsoft.com/office/drawing/2017/decorative" val="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4104620" y="2415540"/>
          <a:ext cx="4202673" cy="2895599"/>
        </a:xfrm>
        <a:prstGeom prst="rect">
          <a:avLst/>
        </a:prstGeom>
        <a:noFill/>
        <a:ln w="1">
          <a:noFill/>
          <a:miter lim="800000"/>
          <a:headEnd/>
          <a:tailEnd type="none" w="med" len="med"/>
        </a:ln>
        <a:effectLst/>
      </xdr:spPr>
    </xdr:pic>
    <xdr:clientData/>
  </xdr:twoCellAnchor>
  <xdr:twoCellAnchor>
    <xdr:from>
      <xdr:col>11</xdr:col>
      <xdr:colOff>91440</xdr:colOff>
      <xdr:row>6</xdr:row>
      <xdr:rowOff>7620</xdr:rowOff>
    </xdr:from>
    <xdr:to>
      <xdr:col>16</xdr:col>
      <xdr:colOff>457200</xdr:colOff>
      <xdr:row>7</xdr:row>
      <xdr:rowOff>144780</xdr:rowOff>
    </xdr:to>
    <xdr:sp macro="" textlink="">
      <xdr:nvSpPr>
        <xdr:cNvPr id="4" name="TextBox 3">
          <a:extLst>
            <a:ext uri="{FF2B5EF4-FFF2-40B4-BE49-F238E27FC236}">
              <a16:creationId xmlns:a16="http://schemas.microsoft.com/office/drawing/2014/main" id="{00000000-0008-0000-0500-000004000000}"/>
            </a:ext>
          </a:extLst>
        </xdr:cNvPr>
        <xdr:cNvSpPr txBox="1"/>
      </xdr:nvSpPr>
      <xdr:spPr>
        <a:xfrm>
          <a:off x="6271260" y="876300"/>
          <a:ext cx="3413760" cy="312420"/>
        </a:xfrm>
        <a:prstGeom prst="rect">
          <a:avLst/>
        </a:prstGeom>
        <a:solidFill>
          <a:schemeClr val="lt1"/>
        </a:solidFill>
        <a:ln w="9525" cmpd="sng">
          <a:solidFill>
            <a:srgbClr val="0000FF"/>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100"/>
            <a:t>Fluid</a:t>
          </a:r>
          <a:r>
            <a:rPr lang="en-US" sz="1100" baseline="0"/>
            <a:t> resistivity and Porosity are entered manually.  </a:t>
          </a:r>
          <a:endParaRPr lang="en-US" sz="1100"/>
        </a:p>
      </xdr:txBody>
    </xdr:sp>
    <xdr:clientData/>
  </xdr:twoCellAnchor>
  <xdr:twoCellAnchor>
    <xdr:from>
      <xdr:col>11</xdr:col>
      <xdr:colOff>114300</xdr:colOff>
      <xdr:row>22</xdr:row>
      <xdr:rowOff>129540</xdr:rowOff>
    </xdr:from>
    <xdr:to>
      <xdr:col>16</xdr:col>
      <xdr:colOff>480060</xdr:colOff>
      <xdr:row>23</xdr:row>
      <xdr:rowOff>144780</xdr:rowOff>
    </xdr:to>
    <xdr:sp macro="" textlink="">
      <xdr:nvSpPr>
        <xdr:cNvPr id="5" name="TextBox 4">
          <a:extLst>
            <a:ext uri="{FF2B5EF4-FFF2-40B4-BE49-F238E27FC236}">
              <a16:creationId xmlns:a16="http://schemas.microsoft.com/office/drawing/2014/main" id="{00000000-0008-0000-0500-000005000000}"/>
            </a:ext>
          </a:extLst>
        </xdr:cNvPr>
        <xdr:cNvSpPr txBox="1"/>
      </xdr:nvSpPr>
      <xdr:spPr>
        <a:xfrm>
          <a:off x="6294120" y="3688080"/>
          <a:ext cx="3413760" cy="312420"/>
        </a:xfrm>
        <a:prstGeom prst="rect">
          <a:avLst/>
        </a:prstGeom>
        <a:solidFill>
          <a:schemeClr val="lt1"/>
        </a:solidFill>
        <a:ln w="9525" cmpd="sng">
          <a:solidFill>
            <a:srgbClr val="0000FF"/>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100"/>
            <a:t>See worksheet on supporting information, if needed. </a:t>
          </a:r>
        </a:p>
      </xdr:txBody>
    </xdr:sp>
    <xdr:clientData/>
  </xdr:twoCellAnchor>
  <mc:AlternateContent xmlns:mc="http://schemas.openxmlformats.org/markup-compatibility/2006">
    <mc:Choice xmlns:a14="http://schemas.microsoft.com/office/drawing/2010/main" Requires="a14">
      <xdr:twoCellAnchor editAs="oneCell">
        <xdr:from>
          <xdr:col>7</xdr:col>
          <xdr:colOff>101600</xdr:colOff>
          <xdr:row>10</xdr:row>
          <xdr:rowOff>76200</xdr:rowOff>
        </xdr:from>
        <xdr:to>
          <xdr:col>9</xdr:col>
          <xdr:colOff>234950</xdr:colOff>
          <xdr:row>11</xdr:row>
          <xdr:rowOff>0</xdr:rowOff>
        </xdr:to>
        <xdr:sp macro="" textlink="">
          <xdr:nvSpPr>
            <xdr:cNvPr id="2049" name="Scroll Bar 1" descr="scroll bar" hidden="1">
              <a:extLst>
                <a:ext uri="{63B3BB69-23CF-44E3-9099-C40C66FF867C}">
                  <a14:compatExt spid="_x0000_s2049"/>
                </a:ext>
                <a:ext uri="{FF2B5EF4-FFF2-40B4-BE49-F238E27FC236}">
                  <a16:creationId xmlns:a16="http://schemas.microsoft.com/office/drawing/2014/main" id="{00000000-0008-0000-0500-000001080000}"/>
                </a:ext>
              </a:extLst>
            </xdr:cNvPr>
            <xdr:cNvSpPr/>
          </xdr:nvSpPr>
          <xdr:spPr bwMode="auto">
            <a:xfrm>
              <a:off x="0" y="0"/>
              <a:ext cx="0" cy="0"/>
            </a:xfrm>
            <a:prstGeom prst="rect">
              <a:avLst/>
            </a:prstGeom>
            <a:noFill/>
            <a:ln w="9525">
              <a:miter lim="800000"/>
              <a:headEnd/>
              <a:tailEnd/>
            </a:ln>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76200</xdr:colOff>
          <xdr:row>12</xdr:row>
          <xdr:rowOff>31750</xdr:rowOff>
        </xdr:from>
        <xdr:to>
          <xdr:col>9</xdr:col>
          <xdr:colOff>234950</xdr:colOff>
          <xdr:row>13</xdr:row>
          <xdr:rowOff>25400</xdr:rowOff>
        </xdr:to>
        <xdr:sp macro="" textlink="">
          <xdr:nvSpPr>
            <xdr:cNvPr id="2051" name="Scroll Bar 3" descr="scroll bar" hidden="1">
              <a:extLst>
                <a:ext uri="{63B3BB69-23CF-44E3-9099-C40C66FF867C}">
                  <a14:compatExt spid="_x0000_s2051"/>
                </a:ext>
                <a:ext uri="{FF2B5EF4-FFF2-40B4-BE49-F238E27FC236}">
                  <a16:creationId xmlns:a16="http://schemas.microsoft.com/office/drawing/2014/main" id="{00000000-0008-0000-0500-000003080000}"/>
                </a:ext>
              </a:extLst>
            </xdr:cNvPr>
            <xdr:cNvSpPr/>
          </xdr:nvSpPr>
          <xdr:spPr bwMode="auto">
            <a:xfrm>
              <a:off x="0" y="0"/>
              <a:ext cx="0" cy="0"/>
            </a:xfrm>
            <a:prstGeom prst="rect">
              <a:avLst/>
            </a:prstGeom>
            <a:noFill/>
            <a:ln w="9525">
              <a:miter lim="800000"/>
              <a:headEnd/>
              <a:tailEnd/>
            </a:ln>
          </xdr:spPr>
        </xdr:sp>
        <xdr:clientData fLocksWithSheet="0"/>
      </xdr:twoCellAnchor>
    </mc:Choice>
    <mc:Fallback/>
  </mc:AlternateContent>
</xdr:wsDr>
</file>

<file path=xl/drawings/drawing6.xml><?xml version="1.0" encoding="utf-8"?>
<xdr:wsDr xmlns:xdr="http://schemas.openxmlformats.org/drawingml/2006/spreadsheetDrawing" xmlns:a="http://schemas.openxmlformats.org/drawingml/2006/main">
  <xdr:twoCellAnchor>
    <xdr:from>
      <xdr:col>11</xdr:col>
      <xdr:colOff>106680</xdr:colOff>
      <xdr:row>8</xdr:row>
      <xdr:rowOff>180975</xdr:rowOff>
    </xdr:from>
    <xdr:to>
      <xdr:col>12</xdr:col>
      <xdr:colOff>0</xdr:colOff>
      <xdr:row>20</xdr:row>
      <xdr:rowOff>123825</xdr:rowOff>
    </xdr:to>
    <xdr:sp macro="" textlink="">
      <xdr:nvSpPr>
        <xdr:cNvPr id="2" name="TextBox 1">
          <a:extLst>
            <a:ext uri="{FF2B5EF4-FFF2-40B4-BE49-F238E27FC236}">
              <a16:creationId xmlns:a16="http://schemas.microsoft.com/office/drawing/2014/main" id="{00000000-0008-0000-0600-000002000000}"/>
            </a:ext>
          </a:extLst>
        </xdr:cNvPr>
        <xdr:cNvSpPr txBox="1"/>
      </xdr:nvSpPr>
      <xdr:spPr>
        <a:xfrm>
          <a:off x="6183630" y="1447800"/>
          <a:ext cx="3474720" cy="1743075"/>
        </a:xfrm>
        <a:prstGeom prst="rect">
          <a:avLst/>
        </a:prstGeom>
        <a:solidFill>
          <a:schemeClr val="lt1"/>
        </a:solidFill>
        <a:ln w="9525" cmpd="sng">
          <a:solidFill>
            <a:srgbClr val="0000FF"/>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100"/>
            <a:t>Use  these</a:t>
          </a:r>
          <a:r>
            <a:rPr lang="en-US" sz="1100" baseline="0"/>
            <a:t> slider bars to set the values for porosity, a, and b (sometimes denoted as  m).  </a:t>
          </a:r>
          <a:br>
            <a:rPr lang="en-US" sz="1100" baseline="0"/>
          </a:br>
          <a:br>
            <a:rPr lang="en-US" sz="1100" baseline="0"/>
          </a:br>
          <a:r>
            <a:rPr lang="en-US" sz="1100" baseline="0"/>
            <a:t>Sw and n can be changed manually , if needed.  </a:t>
          </a:r>
        </a:p>
        <a:p>
          <a:r>
            <a:rPr lang="en-US" sz="1100" baseline="0"/>
            <a:t>Below the Fluid Resistivity is computed.  </a:t>
          </a:r>
        </a:p>
        <a:p>
          <a:endParaRPr lang="en-US" sz="1100" baseline="0"/>
        </a:p>
        <a:p>
          <a:r>
            <a:rPr lang="en-US" sz="1100" baseline="0"/>
            <a:t>Use the sliders to observe the changes in Fluid  resistivity.  </a:t>
          </a:r>
          <a:endParaRPr lang="en-US" sz="1100"/>
        </a:p>
      </xdr:txBody>
    </xdr:sp>
    <xdr:clientData/>
  </xdr:twoCellAnchor>
  <xdr:twoCellAnchor editAs="oneCell">
    <xdr:from>
      <xdr:col>19</xdr:col>
      <xdr:colOff>0</xdr:colOff>
      <xdr:row>6</xdr:row>
      <xdr:rowOff>0</xdr:rowOff>
    </xdr:from>
    <xdr:to>
      <xdr:col>25</xdr:col>
      <xdr:colOff>247893</xdr:colOff>
      <xdr:row>22</xdr:row>
      <xdr:rowOff>106679</xdr:rowOff>
    </xdr:to>
    <xdr:pic>
      <xdr:nvPicPr>
        <xdr:cNvPr id="3" name="Picture 4">
          <a:extLst>
            <a:ext uri="{FF2B5EF4-FFF2-40B4-BE49-F238E27FC236}">
              <a16:creationId xmlns:a16="http://schemas.microsoft.com/office/drawing/2014/main" id="{00000000-0008-0000-0600-000003000000}"/>
            </a:ext>
            <a:ext uri="{C183D7F6-B498-43B3-948B-1728B52AA6E4}">
              <adec:decorative xmlns:adec="http://schemas.microsoft.com/office/drawing/2017/decorative" val="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3925550" y="876300"/>
          <a:ext cx="4134093" cy="2882264"/>
        </a:xfrm>
        <a:prstGeom prst="rect">
          <a:avLst/>
        </a:prstGeom>
        <a:noFill/>
        <a:ln w="1">
          <a:noFill/>
          <a:miter lim="800000"/>
          <a:headEnd/>
          <a:tailEnd type="none" w="med" len="med"/>
        </a:ln>
        <a:effectLst/>
      </xdr:spPr>
    </xdr:pic>
    <xdr:clientData/>
  </xdr:twoCellAnchor>
  <xdr:twoCellAnchor>
    <xdr:from>
      <xdr:col>11</xdr:col>
      <xdr:colOff>91440</xdr:colOff>
      <xdr:row>3</xdr:row>
      <xdr:rowOff>219075</xdr:rowOff>
    </xdr:from>
    <xdr:to>
      <xdr:col>12</xdr:col>
      <xdr:colOff>0</xdr:colOff>
      <xdr:row>7</xdr:row>
      <xdr:rowOff>144780</xdr:rowOff>
    </xdr:to>
    <xdr:sp macro="" textlink="">
      <xdr:nvSpPr>
        <xdr:cNvPr id="4" name="TextBox 3">
          <a:extLst>
            <a:ext uri="{FF2B5EF4-FFF2-40B4-BE49-F238E27FC236}">
              <a16:creationId xmlns:a16="http://schemas.microsoft.com/office/drawing/2014/main" id="{00000000-0008-0000-0600-000004000000}"/>
            </a:ext>
          </a:extLst>
        </xdr:cNvPr>
        <xdr:cNvSpPr txBox="1"/>
      </xdr:nvSpPr>
      <xdr:spPr>
        <a:xfrm>
          <a:off x="6168390" y="533400"/>
          <a:ext cx="3489960" cy="659130"/>
        </a:xfrm>
        <a:prstGeom prst="rect">
          <a:avLst/>
        </a:prstGeom>
        <a:solidFill>
          <a:schemeClr val="lt1"/>
        </a:solidFill>
        <a:ln w="9525" cmpd="sng">
          <a:solidFill>
            <a:srgbClr val="0000FF"/>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100"/>
            <a:t>Bulk </a:t>
          </a:r>
          <a:r>
            <a:rPr lang="en-US" sz="1100" baseline="0"/>
            <a:t> resistivity (from borehole logs or surface geophyiscal methods) and Porosity (from logs or text book values) are entered manually.  </a:t>
          </a:r>
          <a:endParaRPr lang="en-US" sz="1100"/>
        </a:p>
      </xdr:txBody>
    </xdr:sp>
    <xdr:clientData/>
  </xdr:twoCellAnchor>
  <xdr:twoCellAnchor>
    <xdr:from>
      <xdr:col>11</xdr:col>
      <xdr:colOff>114300</xdr:colOff>
      <xdr:row>21</xdr:row>
      <xdr:rowOff>81915</xdr:rowOff>
    </xdr:from>
    <xdr:to>
      <xdr:col>12</xdr:col>
      <xdr:colOff>0</xdr:colOff>
      <xdr:row>22</xdr:row>
      <xdr:rowOff>201930</xdr:rowOff>
    </xdr:to>
    <xdr:sp macro="" textlink="">
      <xdr:nvSpPr>
        <xdr:cNvPr id="5" name="TextBox 4">
          <a:extLst>
            <a:ext uri="{FF2B5EF4-FFF2-40B4-BE49-F238E27FC236}">
              <a16:creationId xmlns:a16="http://schemas.microsoft.com/office/drawing/2014/main" id="{00000000-0008-0000-0600-000005000000}"/>
            </a:ext>
          </a:extLst>
        </xdr:cNvPr>
        <xdr:cNvSpPr txBox="1"/>
      </xdr:nvSpPr>
      <xdr:spPr>
        <a:xfrm>
          <a:off x="6191250" y="3415665"/>
          <a:ext cx="3467100" cy="310515"/>
        </a:xfrm>
        <a:prstGeom prst="rect">
          <a:avLst/>
        </a:prstGeom>
        <a:solidFill>
          <a:schemeClr val="lt1"/>
        </a:solidFill>
        <a:ln w="9525" cmpd="sng">
          <a:solidFill>
            <a:srgbClr val="0000FF"/>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100"/>
            <a:t>See worksheet on supporting information, if needed. </a:t>
          </a:r>
        </a:p>
      </xdr:txBody>
    </xdr:sp>
    <xdr:clientData/>
  </xdr:twoCellAnchor>
  <mc:AlternateContent xmlns:mc="http://schemas.openxmlformats.org/markup-compatibility/2006">
    <mc:Choice xmlns:a14="http://schemas.microsoft.com/office/drawing/2010/main" Requires="a14">
      <xdr:twoCellAnchor editAs="oneCell">
        <xdr:from>
          <xdr:col>7</xdr:col>
          <xdr:colOff>101600</xdr:colOff>
          <xdr:row>10</xdr:row>
          <xdr:rowOff>76200</xdr:rowOff>
        </xdr:from>
        <xdr:to>
          <xdr:col>9</xdr:col>
          <xdr:colOff>234950</xdr:colOff>
          <xdr:row>11</xdr:row>
          <xdr:rowOff>0</xdr:rowOff>
        </xdr:to>
        <xdr:sp macro="" textlink="">
          <xdr:nvSpPr>
            <xdr:cNvPr id="9217" name="Scroll Bar 1" descr="scroll bar" hidden="1">
              <a:extLst>
                <a:ext uri="{63B3BB69-23CF-44E3-9099-C40C66FF867C}">
                  <a14:compatExt spid="_x0000_s9217"/>
                </a:ext>
                <a:ext uri="{FF2B5EF4-FFF2-40B4-BE49-F238E27FC236}">
                  <a16:creationId xmlns:a16="http://schemas.microsoft.com/office/drawing/2014/main" id="{00000000-0008-0000-0600-000001240000}"/>
                </a:ext>
              </a:extLst>
            </xdr:cNvPr>
            <xdr:cNvSpPr/>
          </xdr:nvSpPr>
          <xdr:spPr bwMode="auto">
            <a:xfrm>
              <a:off x="0" y="0"/>
              <a:ext cx="0" cy="0"/>
            </a:xfrm>
            <a:prstGeom prst="rect">
              <a:avLst/>
            </a:prstGeom>
            <a:noFill/>
            <a:ln w="9525">
              <a:miter lim="800000"/>
              <a:headEnd/>
              <a:tailEnd/>
            </a:ln>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69850</xdr:colOff>
          <xdr:row>12</xdr:row>
          <xdr:rowOff>31750</xdr:rowOff>
        </xdr:from>
        <xdr:to>
          <xdr:col>9</xdr:col>
          <xdr:colOff>234950</xdr:colOff>
          <xdr:row>13</xdr:row>
          <xdr:rowOff>31750</xdr:rowOff>
        </xdr:to>
        <xdr:sp macro="" textlink="">
          <xdr:nvSpPr>
            <xdr:cNvPr id="9218" name="Scroll Bar 2" descr="scroll bar" hidden="1">
              <a:extLst>
                <a:ext uri="{63B3BB69-23CF-44E3-9099-C40C66FF867C}">
                  <a14:compatExt spid="_x0000_s9218"/>
                </a:ext>
                <a:ext uri="{FF2B5EF4-FFF2-40B4-BE49-F238E27FC236}">
                  <a16:creationId xmlns:a16="http://schemas.microsoft.com/office/drawing/2014/main" id="{00000000-0008-0000-0600-000002240000}"/>
                </a:ext>
              </a:extLst>
            </xdr:cNvPr>
            <xdr:cNvSpPr/>
          </xdr:nvSpPr>
          <xdr:spPr bwMode="auto">
            <a:xfrm>
              <a:off x="0" y="0"/>
              <a:ext cx="0" cy="0"/>
            </a:xfrm>
            <a:prstGeom prst="rect">
              <a:avLst/>
            </a:prstGeom>
            <a:noFill/>
            <a:ln w="9525">
              <a:miter lim="800000"/>
              <a:headEnd/>
              <a:tailEnd/>
            </a:ln>
          </xdr:spPr>
        </xdr:sp>
        <xdr:clientData fLocksWithSheet="0"/>
      </xdr:twoCellAnchor>
    </mc:Choice>
    <mc:Fallback/>
  </mc:AlternateContent>
</xdr:wsDr>
</file>

<file path=xl/drawings/drawing7.xml><?xml version="1.0" encoding="utf-8"?>
<xdr:wsDr xmlns:xdr="http://schemas.openxmlformats.org/drawingml/2006/spreadsheetDrawing" xmlns:a="http://schemas.openxmlformats.org/drawingml/2006/main">
  <xdr:twoCellAnchor>
    <xdr:from>
      <xdr:col>11</xdr:col>
      <xdr:colOff>87629</xdr:colOff>
      <xdr:row>10</xdr:row>
      <xdr:rowOff>51435</xdr:rowOff>
    </xdr:from>
    <xdr:to>
      <xdr:col>16</xdr:col>
      <xdr:colOff>523874</xdr:colOff>
      <xdr:row>20</xdr:row>
      <xdr:rowOff>171450</xdr:rowOff>
    </xdr:to>
    <xdr:sp macro="" textlink="">
      <xdr:nvSpPr>
        <xdr:cNvPr id="2" name="TextBox 1">
          <a:extLst>
            <a:ext uri="{FF2B5EF4-FFF2-40B4-BE49-F238E27FC236}">
              <a16:creationId xmlns:a16="http://schemas.microsoft.com/office/drawing/2014/main" id="{00000000-0008-0000-0700-000002000000}"/>
            </a:ext>
          </a:extLst>
        </xdr:cNvPr>
        <xdr:cNvSpPr txBox="1"/>
      </xdr:nvSpPr>
      <xdr:spPr>
        <a:xfrm>
          <a:off x="6320789" y="1765935"/>
          <a:ext cx="3484245" cy="1621155"/>
        </a:xfrm>
        <a:prstGeom prst="rect">
          <a:avLst/>
        </a:prstGeom>
        <a:solidFill>
          <a:schemeClr val="lt1"/>
        </a:solidFill>
        <a:ln w="9525" cmpd="sng">
          <a:solidFill>
            <a:srgbClr val="0000FF"/>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100"/>
            <a:t>Use  these</a:t>
          </a:r>
          <a:r>
            <a:rPr lang="en-US" sz="1100" baseline="0"/>
            <a:t> slider bars to set the values for porosity, a, and b (sometimes called m).  </a:t>
          </a:r>
          <a:br>
            <a:rPr lang="en-US" sz="1100" baseline="0"/>
          </a:br>
          <a:r>
            <a:rPr lang="en-US" sz="1100" baseline="0"/>
            <a:t>Sw and n can be changed manually if needed. </a:t>
          </a:r>
        </a:p>
        <a:p>
          <a:r>
            <a:rPr lang="en-US" sz="1100" baseline="0"/>
            <a:t> </a:t>
          </a:r>
        </a:p>
        <a:p>
          <a:r>
            <a:rPr lang="en-US" sz="1100" baseline="0"/>
            <a:t>Below the Bulk Resistivity is computed.  </a:t>
          </a:r>
        </a:p>
        <a:p>
          <a:endParaRPr lang="en-US" sz="1100" baseline="0"/>
        </a:p>
        <a:p>
          <a:r>
            <a:rPr lang="en-US" sz="1100" baseline="0"/>
            <a:t>Use the sliders to observe the changes in Bulk resistivity.  </a:t>
          </a:r>
          <a:endParaRPr lang="en-US" sz="1100"/>
        </a:p>
      </xdr:txBody>
    </xdr:sp>
    <xdr:clientData/>
  </xdr:twoCellAnchor>
  <xdr:twoCellAnchor editAs="oneCell">
    <xdr:from>
      <xdr:col>24</xdr:col>
      <xdr:colOff>0</xdr:colOff>
      <xdr:row>6</xdr:row>
      <xdr:rowOff>0</xdr:rowOff>
    </xdr:from>
    <xdr:to>
      <xdr:col>30</xdr:col>
      <xdr:colOff>244083</xdr:colOff>
      <xdr:row>22</xdr:row>
      <xdr:rowOff>171450</xdr:rowOff>
    </xdr:to>
    <xdr:pic>
      <xdr:nvPicPr>
        <xdr:cNvPr id="3" name="Picture 4">
          <a:extLst>
            <a:ext uri="{FF2B5EF4-FFF2-40B4-BE49-F238E27FC236}">
              <a16:creationId xmlns:a16="http://schemas.microsoft.com/office/drawing/2014/main" id="{00000000-0008-0000-0700-000003000000}"/>
            </a:ext>
            <a:ext uri="{C183D7F6-B498-43B3-948B-1728B52AA6E4}">
              <adec:decorative xmlns:adec="http://schemas.microsoft.com/office/drawing/2017/decorative" val="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4157960" y="914400"/>
          <a:ext cx="4210293" cy="2880359"/>
        </a:xfrm>
        <a:prstGeom prst="rect">
          <a:avLst/>
        </a:prstGeom>
        <a:noFill/>
        <a:ln w="1">
          <a:noFill/>
          <a:miter lim="800000"/>
          <a:headEnd/>
          <a:tailEnd type="none" w="med" len="med"/>
        </a:ln>
        <a:effectLst/>
      </xdr:spPr>
    </xdr:pic>
    <xdr:clientData/>
  </xdr:twoCellAnchor>
  <xdr:twoCellAnchor>
    <xdr:from>
      <xdr:col>11</xdr:col>
      <xdr:colOff>91440</xdr:colOff>
      <xdr:row>6</xdr:row>
      <xdr:rowOff>7620</xdr:rowOff>
    </xdr:from>
    <xdr:to>
      <xdr:col>17</xdr:col>
      <xdr:colOff>236220</xdr:colOff>
      <xdr:row>7</xdr:row>
      <xdr:rowOff>144780</xdr:rowOff>
    </xdr:to>
    <xdr:sp macro="" textlink="">
      <xdr:nvSpPr>
        <xdr:cNvPr id="4" name="TextBox 3">
          <a:extLst>
            <a:ext uri="{FF2B5EF4-FFF2-40B4-BE49-F238E27FC236}">
              <a16:creationId xmlns:a16="http://schemas.microsoft.com/office/drawing/2014/main" id="{00000000-0008-0000-0700-000004000000}"/>
            </a:ext>
          </a:extLst>
        </xdr:cNvPr>
        <xdr:cNvSpPr txBox="1"/>
      </xdr:nvSpPr>
      <xdr:spPr>
        <a:xfrm>
          <a:off x="6355080" y="922020"/>
          <a:ext cx="3802380" cy="312420"/>
        </a:xfrm>
        <a:prstGeom prst="rect">
          <a:avLst/>
        </a:prstGeom>
        <a:solidFill>
          <a:schemeClr val="lt1"/>
        </a:solidFill>
        <a:ln w="9525" cmpd="sng">
          <a:solidFill>
            <a:srgbClr val="0000FF"/>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100"/>
            <a:t>Fluid</a:t>
          </a:r>
          <a:r>
            <a:rPr lang="en-US" sz="1100" baseline="0"/>
            <a:t> resistivity and Bulk Resistivity are entered manually.  </a:t>
          </a:r>
          <a:endParaRPr lang="en-US" sz="1100"/>
        </a:p>
      </xdr:txBody>
    </xdr:sp>
    <xdr:clientData/>
  </xdr:twoCellAnchor>
  <xdr:twoCellAnchor>
    <xdr:from>
      <xdr:col>11</xdr:col>
      <xdr:colOff>114300</xdr:colOff>
      <xdr:row>22</xdr:row>
      <xdr:rowOff>129540</xdr:rowOff>
    </xdr:from>
    <xdr:to>
      <xdr:col>16</xdr:col>
      <xdr:colOff>480060</xdr:colOff>
      <xdr:row>23</xdr:row>
      <xdr:rowOff>144780</xdr:rowOff>
    </xdr:to>
    <xdr:sp macro="" textlink="">
      <xdr:nvSpPr>
        <xdr:cNvPr id="5" name="TextBox 4">
          <a:extLst>
            <a:ext uri="{FF2B5EF4-FFF2-40B4-BE49-F238E27FC236}">
              <a16:creationId xmlns:a16="http://schemas.microsoft.com/office/drawing/2014/main" id="{00000000-0008-0000-0700-000005000000}"/>
            </a:ext>
          </a:extLst>
        </xdr:cNvPr>
        <xdr:cNvSpPr txBox="1"/>
      </xdr:nvSpPr>
      <xdr:spPr>
        <a:xfrm>
          <a:off x="6347460" y="3794760"/>
          <a:ext cx="3413760" cy="312420"/>
        </a:xfrm>
        <a:prstGeom prst="rect">
          <a:avLst/>
        </a:prstGeom>
        <a:solidFill>
          <a:schemeClr val="lt1"/>
        </a:solidFill>
        <a:ln w="9525" cmpd="sng">
          <a:solidFill>
            <a:srgbClr val="0000FF"/>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100"/>
            <a:t>See worksheet on supporting information, if needed. </a:t>
          </a:r>
        </a:p>
      </xdr:txBody>
    </xdr:sp>
    <xdr:clientData/>
  </xdr:twoCellAnchor>
  <mc:AlternateContent xmlns:mc="http://schemas.openxmlformats.org/markup-compatibility/2006">
    <mc:Choice xmlns:a14="http://schemas.microsoft.com/office/drawing/2010/main" Requires="a14">
      <xdr:twoCellAnchor editAs="oneCell">
        <xdr:from>
          <xdr:col>7</xdr:col>
          <xdr:colOff>101600</xdr:colOff>
          <xdr:row>10</xdr:row>
          <xdr:rowOff>76200</xdr:rowOff>
        </xdr:from>
        <xdr:to>
          <xdr:col>9</xdr:col>
          <xdr:colOff>234950</xdr:colOff>
          <xdr:row>11</xdr:row>
          <xdr:rowOff>0</xdr:rowOff>
        </xdr:to>
        <xdr:sp macro="" textlink="">
          <xdr:nvSpPr>
            <xdr:cNvPr id="10241" name="Scroll Bar 1" descr="scroll bar" hidden="1">
              <a:extLst>
                <a:ext uri="{63B3BB69-23CF-44E3-9099-C40C66FF867C}">
                  <a14:compatExt spid="_x0000_s10241"/>
                </a:ext>
                <a:ext uri="{FF2B5EF4-FFF2-40B4-BE49-F238E27FC236}">
                  <a16:creationId xmlns:a16="http://schemas.microsoft.com/office/drawing/2014/main" id="{00000000-0008-0000-0700-000001280000}"/>
                </a:ext>
              </a:extLst>
            </xdr:cNvPr>
            <xdr:cNvSpPr/>
          </xdr:nvSpPr>
          <xdr:spPr bwMode="auto">
            <a:xfrm>
              <a:off x="0" y="0"/>
              <a:ext cx="0" cy="0"/>
            </a:xfrm>
            <a:prstGeom prst="rect">
              <a:avLst/>
            </a:prstGeom>
            <a:noFill/>
            <a:ln w="9525">
              <a:miter lim="800000"/>
              <a:headEnd/>
              <a:tailEnd/>
            </a:ln>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76200</xdr:colOff>
          <xdr:row>12</xdr:row>
          <xdr:rowOff>31750</xdr:rowOff>
        </xdr:from>
        <xdr:to>
          <xdr:col>9</xdr:col>
          <xdr:colOff>234950</xdr:colOff>
          <xdr:row>13</xdr:row>
          <xdr:rowOff>25400</xdr:rowOff>
        </xdr:to>
        <xdr:sp macro="" textlink="">
          <xdr:nvSpPr>
            <xdr:cNvPr id="10242" name="Scroll Bar 2" descr="scroll bar" hidden="1">
              <a:extLst>
                <a:ext uri="{63B3BB69-23CF-44E3-9099-C40C66FF867C}">
                  <a14:compatExt spid="_x0000_s10242"/>
                </a:ext>
                <a:ext uri="{FF2B5EF4-FFF2-40B4-BE49-F238E27FC236}">
                  <a16:creationId xmlns:a16="http://schemas.microsoft.com/office/drawing/2014/main" id="{00000000-0008-0000-0700-000002280000}"/>
                </a:ext>
              </a:extLst>
            </xdr:cNvPr>
            <xdr:cNvSpPr/>
          </xdr:nvSpPr>
          <xdr:spPr bwMode="auto">
            <a:xfrm>
              <a:off x="0" y="0"/>
              <a:ext cx="0" cy="0"/>
            </a:xfrm>
            <a:prstGeom prst="rect">
              <a:avLst/>
            </a:prstGeom>
            <a:noFill/>
            <a:ln w="9525">
              <a:miter lim="800000"/>
              <a:headEnd/>
              <a:tailEnd/>
            </a:ln>
          </xdr:spPr>
        </xdr:sp>
        <xdr:clientData fLocksWithSheet="0"/>
      </xdr:twoCellAnchor>
    </mc:Choice>
    <mc:Fallback/>
  </mc:AlternateContent>
</xdr:wsDr>
</file>

<file path=xl/drawings/drawing8.xml><?xml version="1.0" encoding="utf-8"?>
<xdr:wsDr xmlns:xdr="http://schemas.openxmlformats.org/drawingml/2006/spreadsheetDrawing" xmlns:a="http://schemas.openxmlformats.org/drawingml/2006/main">
  <xdr:twoCellAnchor>
    <xdr:from>
      <xdr:col>1</xdr:col>
      <xdr:colOff>16421</xdr:colOff>
      <xdr:row>3</xdr:row>
      <xdr:rowOff>112188</xdr:rowOff>
    </xdr:from>
    <xdr:to>
      <xdr:col>13</xdr:col>
      <xdr:colOff>307369</xdr:colOff>
      <xdr:row>29</xdr:row>
      <xdr:rowOff>135107</xdr:rowOff>
    </xdr:to>
    <xdr:grpSp>
      <xdr:nvGrpSpPr>
        <xdr:cNvPr id="8" name="Group 7">
          <a:extLst>
            <a:ext uri="{FF2B5EF4-FFF2-40B4-BE49-F238E27FC236}">
              <a16:creationId xmlns:a16="http://schemas.microsoft.com/office/drawing/2014/main" id="{00000000-0008-0000-0800-000008000000}"/>
            </a:ext>
            <a:ext uri="{C183D7F6-B498-43B3-948B-1728B52AA6E4}">
              <adec:decorative xmlns:adec="http://schemas.microsoft.com/office/drawing/2017/decorative" val="1"/>
            </a:ext>
          </a:extLst>
        </xdr:cNvPr>
        <xdr:cNvGrpSpPr/>
      </xdr:nvGrpSpPr>
      <xdr:grpSpPr>
        <a:xfrm>
          <a:off x="273596" y="597963"/>
          <a:ext cx="7606148" cy="4232969"/>
          <a:chOff x="1219200" y="838201"/>
          <a:chExt cx="7626645" cy="4610100"/>
        </a:xfrm>
      </xdr:grpSpPr>
      <xdr:sp macro="" textlink="">
        <xdr:nvSpPr>
          <xdr:cNvPr id="9" name="Rectangle 8">
            <a:extLst>
              <a:ext uri="{FF2B5EF4-FFF2-40B4-BE49-F238E27FC236}">
                <a16:creationId xmlns:a16="http://schemas.microsoft.com/office/drawing/2014/main" id="{00000000-0008-0000-0800-000009000000}"/>
              </a:ext>
            </a:extLst>
          </xdr:cNvPr>
          <xdr:cNvSpPr/>
        </xdr:nvSpPr>
        <xdr:spPr>
          <a:xfrm>
            <a:off x="1219200" y="838201"/>
            <a:ext cx="7626645" cy="4610100"/>
          </a:xfrm>
          <a:prstGeom prst="rect">
            <a:avLst/>
          </a:prstGeom>
          <a:solidFill>
            <a:srgbClr val="FFFB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pic>
        <xdr:nvPicPr>
          <xdr:cNvPr id="10" name="Picture 9">
            <a:extLst>
              <a:ext uri="{FF2B5EF4-FFF2-40B4-BE49-F238E27FC236}">
                <a16:creationId xmlns:a16="http://schemas.microsoft.com/office/drawing/2014/main" id="{00000000-0008-0000-0800-00000A000000}"/>
              </a:ext>
            </a:extLst>
          </xdr:cNvPr>
          <xdr:cNvPicPr>
            <a:picLocks noChangeAspect="1"/>
          </xdr:cNvPicPr>
        </xdr:nvPicPr>
        <xdr:blipFill rotWithShape="1">
          <a:blip xmlns:r="http://schemas.openxmlformats.org/officeDocument/2006/relationships" r:embed="rId1"/>
          <a:srcRect l="865" t="2936" r="865" b="5587"/>
          <a:stretch/>
        </xdr:blipFill>
        <xdr:spPr>
          <a:xfrm>
            <a:off x="1463040" y="1356360"/>
            <a:ext cx="6916133" cy="3505200"/>
          </a:xfrm>
          <a:prstGeom prst="rect">
            <a:avLst/>
          </a:prstGeom>
        </xdr:spPr>
      </xdr:pic>
      <xdr:sp macro="" textlink="">
        <xdr:nvSpPr>
          <xdr:cNvPr id="11" name="TextBox 10">
            <a:extLst>
              <a:ext uri="{FF2B5EF4-FFF2-40B4-BE49-F238E27FC236}">
                <a16:creationId xmlns:a16="http://schemas.microsoft.com/office/drawing/2014/main" id="{00000000-0008-0000-0800-00000B000000}"/>
              </a:ext>
            </a:extLst>
          </xdr:cNvPr>
          <xdr:cNvSpPr txBox="1"/>
        </xdr:nvSpPr>
        <xdr:spPr>
          <a:xfrm>
            <a:off x="2430780" y="982980"/>
            <a:ext cx="4876800" cy="3505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100" b="1" cap="all" baseline="0">
                <a:solidFill>
                  <a:schemeClr val="tx1">
                    <a:lumMod val="65000"/>
                    <a:lumOff val="35000"/>
                  </a:schemeClr>
                </a:solidFill>
              </a:rPr>
              <a:t>RESISTIVITY in Ohm-Meters</a:t>
            </a:r>
          </a:p>
        </xdr:txBody>
      </xdr:sp>
      <xdr:sp macro="" textlink="">
        <xdr:nvSpPr>
          <xdr:cNvPr id="12" name="TextBox 11">
            <a:extLst>
              <a:ext uri="{FF2B5EF4-FFF2-40B4-BE49-F238E27FC236}">
                <a16:creationId xmlns:a16="http://schemas.microsoft.com/office/drawing/2014/main" id="{00000000-0008-0000-0800-00000C000000}"/>
              </a:ext>
            </a:extLst>
          </xdr:cNvPr>
          <xdr:cNvSpPr txBox="1"/>
        </xdr:nvSpPr>
        <xdr:spPr>
          <a:xfrm>
            <a:off x="2407920" y="4892040"/>
            <a:ext cx="4876800" cy="3505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100" b="1" cap="all" baseline="0">
                <a:solidFill>
                  <a:schemeClr val="tx1">
                    <a:lumMod val="65000"/>
                    <a:lumOff val="35000"/>
                  </a:schemeClr>
                </a:solidFill>
              </a:rPr>
              <a:t>CONDUCTIVITY in MilliSiemens/Meter</a:t>
            </a:r>
          </a:p>
        </xdr:txBody>
      </xdr:sp>
    </xdr:grpSp>
    <xdr:clientData/>
  </xdr:twoCellAnchor>
</xdr:wsDr>
</file>

<file path=xl/drawings/drawing9.xml><?xml version="1.0" encoding="utf-8"?>
<xdr:wsDr xmlns:xdr="http://schemas.openxmlformats.org/drawingml/2006/spreadsheetDrawing" xmlns:a="http://schemas.openxmlformats.org/drawingml/2006/main">
  <xdr:oneCellAnchor>
    <xdr:from>
      <xdr:col>1</xdr:col>
      <xdr:colOff>0</xdr:colOff>
      <xdr:row>15</xdr:row>
      <xdr:rowOff>77045</xdr:rowOff>
    </xdr:from>
    <xdr:ext cx="4521638" cy="3295024"/>
    <xdr:pic>
      <xdr:nvPicPr>
        <xdr:cNvPr id="2" name="Picture 10" descr="equation">
          <a:extLst>
            <a:ext uri="{FF2B5EF4-FFF2-40B4-BE49-F238E27FC236}">
              <a16:creationId xmlns:a16="http://schemas.microsoft.com/office/drawing/2014/main" id="{00000000-0008-0000-0900-000002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79400" y="2553545"/>
          <a:ext cx="4521638" cy="3295024"/>
        </a:xfrm>
        <a:prstGeom prst="rect">
          <a:avLst/>
        </a:prstGeom>
        <a:noFill/>
        <a:ln w="1">
          <a:solidFill>
            <a:schemeClr val="tx1"/>
          </a:solidFill>
          <a:miter lim="800000"/>
          <a:headEnd/>
          <a:tailEnd type="none" w="med" len="med"/>
        </a:ln>
        <a:effectLst/>
      </xdr:spPr>
    </xdr:pic>
    <xdr:clientData/>
  </xdr:oneCellAnchor>
  <xdr:oneCellAnchor>
    <xdr:from>
      <xdr:col>0</xdr:col>
      <xdr:colOff>592844</xdr:colOff>
      <xdr:row>4</xdr:row>
      <xdr:rowOff>67178</xdr:rowOff>
    </xdr:from>
    <xdr:ext cx="4563796" cy="1514618"/>
    <xdr:pic>
      <xdr:nvPicPr>
        <xdr:cNvPr id="3" name="Picture 10" descr="cemented sandstone scale">
          <a:extLst>
            <a:ext uri="{FF2B5EF4-FFF2-40B4-BE49-F238E27FC236}">
              <a16:creationId xmlns:a16="http://schemas.microsoft.com/office/drawing/2014/main" id="{00000000-0008-0000-0900-000003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277884" y="728848"/>
          <a:ext cx="4563796" cy="1514618"/>
        </a:xfrm>
        <a:prstGeom prst="rect">
          <a:avLst/>
        </a:prstGeom>
        <a:noFill/>
        <a:ln w="1">
          <a:solidFill>
            <a:schemeClr val="tx1"/>
          </a:solidFill>
          <a:miter lim="800000"/>
          <a:headEnd/>
          <a:tailEnd type="none" w="med" len="med"/>
        </a:ln>
        <a:effectLst/>
      </xdr:spPr>
    </xdr:pic>
    <xdr:clientData/>
  </xdr:oneCellAnchor>
  <xdr:oneCellAnchor>
    <xdr:from>
      <xdr:col>4</xdr:col>
      <xdr:colOff>121887</xdr:colOff>
      <xdr:row>4</xdr:row>
      <xdr:rowOff>63323</xdr:rowOff>
    </xdr:from>
    <xdr:ext cx="7746581" cy="6505642"/>
    <xdr:pic>
      <xdr:nvPicPr>
        <xdr:cNvPr id="4" name="Picture 11" descr="graph">
          <a:extLst>
            <a:ext uri="{FF2B5EF4-FFF2-40B4-BE49-F238E27FC236}">
              <a16:creationId xmlns:a16="http://schemas.microsoft.com/office/drawing/2014/main" id="{00000000-0008-0000-0900-000004000000}"/>
            </a:ext>
          </a:extLst>
        </xdr:cNvPr>
        <xdr:cNvPicPr>
          <a:picLocks noChangeAspect="1" noChangeArrowheads="1"/>
        </xdr:cNvPicPr>
      </xdr:nvPicPr>
      <xdr:blipFill>
        <a:blip xmlns:r="http://schemas.openxmlformats.org/officeDocument/2006/relationships" r:embed="rId3" cstate="print"/>
        <a:srcRect/>
        <a:stretch>
          <a:fillRect/>
        </a:stretch>
      </xdr:blipFill>
      <xdr:spPr bwMode="auto">
        <a:xfrm>
          <a:off x="6038817" y="726263"/>
          <a:ext cx="7746581" cy="6505642"/>
        </a:xfrm>
        <a:prstGeom prst="rect">
          <a:avLst/>
        </a:prstGeom>
        <a:noFill/>
        <a:ln w="1">
          <a:solidFill>
            <a:schemeClr val="tx1"/>
          </a:solidFill>
          <a:miter lim="800000"/>
          <a:headEnd/>
          <a:tailEnd type="none" w="med" len="med"/>
        </a:ln>
        <a:effectLst/>
      </xdr:spPr>
    </xdr:pic>
    <xdr:clientData/>
  </xdr:oneCellAnchor>
  <xdr:oneCellAnchor>
    <xdr:from>
      <xdr:col>0</xdr:col>
      <xdr:colOff>457200</xdr:colOff>
      <xdr:row>44</xdr:row>
      <xdr:rowOff>78609</xdr:rowOff>
    </xdr:from>
    <xdr:ext cx="4907455" cy="3613603"/>
    <xdr:pic>
      <xdr:nvPicPr>
        <xdr:cNvPr id="5" name="Picture 4" descr="formation factor">
          <a:extLst>
            <a:ext uri="{FF2B5EF4-FFF2-40B4-BE49-F238E27FC236}">
              <a16:creationId xmlns:a16="http://schemas.microsoft.com/office/drawing/2014/main" id="{00000000-0008-0000-0900-000005000000}"/>
            </a:ext>
          </a:extLst>
        </xdr:cNvPr>
        <xdr:cNvPicPr>
          <a:picLocks noChangeAspect="1"/>
        </xdr:cNvPicPr>
      </xdr:nvPicPr>
      <xdr:blipFill>
        <a:blip xmlns:r="http://schemas.openxmlformats.org/officeDocument/2006/relationships" r:embed="rId4"/>
        <a:stretch>
          <a:fillRect/>
        </a:stretch>
      </xdr:blipFill>
      <xdr:spPr>
        <a:xfrm>
          <a:off x="279400" y="7343009"/>
          <a:ext cx="4907455" cy="3613603"/>
        </a:xfrm>
        <a:prstGeom prst="rect">
          <a:avLst/>
        </a:prstGeom>
      </xdr:spPr>
    </xdr:pic>
    <xdr:clientData/>
  </xdr:oneCellAnchor>
  <xdr:twoCellAnchor>
    <xdr:from>
      <xdr:col>1</xdr:col>
      <xdr:colOff>27926</xdr:colOff>
      <xdr:row>0</xdr:row>
      <xdr:rowOff>75529</xdr:rowOff>
    </xdr:from>
    <xdr:to>
      <xdr:col>4</xdr:col>
      <xdr:colOff>7752650</xdr:colOff>
      <xdr:row>3</xdr:row>
      <xdr:rowOff>0</xdr:rowOff>
    </xdr:to>
    <xdr:sp macro="" textlink="">
      <xdr:nvSpPr>
        <xdr:cNvPr id="6" name="TextBox 5">
          <a:extLst>
            <a:ext uri="{FF2B5EF4-FFF2-40B4-BE49-F238E27FC236}">
              <a16:creationId xmlns:a16="http://schemas.microsoft.com/office/drawing/2014/main" id="{00000000-0008-0000-0900-000006000000}"/>
            </a:ext>
          </a:extLst>
        </xdr:cNvPr>
        <xdr:cNvSpPr txBox="1"/>
      </xdr:nvSpPr>
      <xdr:spPr>
        <a:xfrm>
          <a:off x="308596" y="75529"/>
          <a:ext cx="13359714" cy="41977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b="1" i="0">
              <a:solidFill>
                <a:schemeClr val="dk1"/>
              </a:solidFill>
              <a:effectLst/>
              <a:latin typeface="+mn-lt"/>
              <a:ea typeface="+mn-ea"/>
              <a:cs typeface="+mn-cs"/>
            </a:rPr>
            <a:t>Archie, G.E. (1942). "The electrical resistivity log as an aid in determining some reservoir characteristics". </a:t>
          </a:r>
          <a:r>
            <a:rPr lang="en-US" sz="1400" b="1" i="1">
              <a:solidFill>
                <a:schemeClr val="dk1"/>
              </a:solidFill>
              <a:effectLst/>
              <a:latin typeface="+mn-lt"/>
              <a:ea typeface="+mn-ea"/>
              <a:cs typeface="+mn-cs"/>
            </a:rPr>
            <a:t>Petroleum Transactions of AIME</a:t>
          </a:r>
          <a:r>
            <a:rPr lang="en-US" sz="1400" b="1" i="0">
              <a:solidFill>
                <a:schemeClr val="dk1"/>
              </a:solidFill>
              <a:effectLst/>
              <a:latin typeface="+mn-lt"/>
              <a:ea typeface="+mn-ea"/>
              <a:cs typeface="+mn-cs"/>
            </a:rPr>
            <a:t>. 146: 54–62. </a:t>
          </a:r>
          <a:r>
            <a:rPr lang="en-US" sz="1400" b="1" i="0" u="none" strike="noStrike">
              <a:solidFill>
                <a:schemeClr val="dk1"/>
              </a:solidFill>
              <a:effectLst/>
              <a:latin typeface="+mn-lt"/>
              <a:ea typeface="+mn-ea"/>
              <a:cs typeface="+mn-cs"/>
              <a:hlinkClick xmlns:r="http://schemas.openxmlformats.org/officeDocument/2006/relationships" r:id=""/>
            </a:rPr>
            <a:t>doi</a:t>
          </a:r>
          <a:r>
            <a:rPr lang="en-US" sz="1400" b="1" i="0">
              <a:solidFill>
                <a:schemeClr val="dk1"/>
              </a:solidFill>
              <a:effectLst/>
              <a:latin typeface="+mn-lt"/>
              <a:ea typeface="+mn-ea"/>
              <a:cs typeface="+mn-cs"/>
            </a:rPr>
            <a:t>:</a:t>
          </a:r>
          <a:r>
            <a:rPr lang="en-US" sz="1400" b="1" i="0" u="none" strike="noStrike">
              <a:solidFill>
                <a:schemeClr val="dk1"/>
              </a:solidFill>
              <a:effectLst/>
              <a:latin typeface="+mn-lt"/>
              <a:ea typeface="+mn-ea"/>
              <a:cs typeface="+mn-cs"/>
              <a:hlinkClick xmlns:r="http://schemas.openxmlformats.org/officeDocument/2006/relationships" r:id=""/>
            </a:rPr>
            <a:t>10.2118/942054-g</a:t>
          </a:r>
          <a:endParaRPr lang="en-US" sz="1400" b="1"/>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Archie-w-expanded%20TDS%20scale.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35_DATA\Utilities\SomeUtilities.xlsx" TargetMode="External"/></Relationships>
</file>

<file path=xl/externalLinks/_rels/externalLink3.xml.rels><?xml version="1.0" encoding="UTF-8" standalone="yes"?>
<Relationships xmlns="http://schemas.openxmlformats.org/package/2006/relationships"><Relationship Id="rId1" Type="http://schemas.microsoft.com/office/2006/relationships/xlExternalLinkPath/xlPathMissing" Target="Bulk-Res-manual"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D:\25-Training\2015_Training%20Crs%20April2015\Support%20Info\Archie-for-JWL.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D:\Users\cjohnson\Desktop\India-holding\Slide-ruler-new.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G:\Users\cjohnson\Desktop\India-holding\rules-of-thumb2.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C:\35_DATA\Utilities\rules-of-thumb2.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D:\Users\cjohnson\Desktop\India-holding\rules-of-thumb2.xlsx"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G:\Users\cjohnson\Desktop\India-holding\Slide-ruler-new.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VERSION"/>
      <sheetName val="Archie-Slide(fresh)"/>
      <sheetName val="Archie-Slide(salty)"/>
      <sheetName val="Bulk Res-manual"/>
      <sheetName val="Fl Res  -manual"/>
      <sheetName val="Supporting information"/>
    </sheetNames>
    <sheetDataSet>
      <sheetData sheetId="0" refreshError="1"/>
      <sheetData sheetId="1" refreshError="1"/>
      <sheetData sheetId="2">
        <row r="14">
          <cell r="G14">
            <v>2.4372410431391667</v>
          </cell>
        </row>
        <row r="16">
          <cell r="G16">
            <v>0.29099999999999998</v>
          </cell>
        </row>
        <row r="18">
          <cell r="G18">
            <v>1.2</v>
          </cell>
        </row>
        <row r="20">
          <cell r="G20">
            <v>-1.53</v>
          </cell>
        </row>
        <row r="22">
          <cell r="G22">
            <v>1</v>
          </cell>
        </row>
        <row r="24">
          <cell r="G24">
            <v>-2</v>
          </cell>
        </row>
      </sheetData>
      <sheetData sheetId="3">
        <row r="6">
          <cell r="G6">
            <v>12.5</v>
          </cell>
        </row>
        <row r="8">
          <cell r="G8">
            <v>0.35</v>
          </cell>
        </row>
      </sheetData>
      <sheetData sheetId="4">
        <row r="6">
          <cell r="G6">
            <v>48</v>
          </cell>
        </row>
        <row r="21">
          <cell r="D21">
            <v>14.344175302293252</v>
          </cell>
        </row>
      </sheetData>
      <sheetData sheetId="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o"/>
      <sheetName val="TROLLING and Volume"/>
      <sheetName val="WL2FLOW"/>
      <sheetName val="HVSR"/>
      <sheetName val="Time"/>
      <sheetName val="K-converter"/>
      <sheetName val="CondConversion"/>
      <sheetName val="RADAR-slide"/>
      <sheetName val="Res-SC-Slide"/>
      <sheetName val="NMR-log-est"/>
      <sheetName val="logging speeds"/>
      <sheetName val="Ghyben-Herzburg"/>
    </sheetNames>
    <sheetDataSet>
      <sheetData sheetId="0" refreshError="1"/>
      <sheetData sheetId="1" refreshError="1"/>
      <sheetData sheetId="2" refreshError="1"/>
      <sheetData sheetId="3">
        <row r="10">
          <cell r="N10">
            <v>0.31</v>
          </cell>
        </row>
        <row r="12">
          <cell r="N12">
            <v>90.52</v>
          </cell>
        </row>
        <row r="14">
          <cell r="N14">
            <v>-1</v>
          </cell>
        </row>
      </sheetData>
      <sheetData sheetId="4" refreshError="1"/>
      <sheetData sheetId="5" refreshError="1"/>
      <sheetData sheetId="6" refreshError="1"/>
      <sheetData sheetId="7" refreshError="1"/>
      <sheetData sheetId="8"/>
      <sheetData sheetId="9" refreshError="1"/>
      <sheetData sheetId="10" refreshError="1"/>
      <sheetData sheetId="11"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ulk-Res-manual"/>
    </sheetNames>
    <sheetDataSet>
      <sheetData sheetId="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rchie-Slider"/>
      <sheetName val="Supporting information"/>
      <sheetName val="Archie manual entry override"/>
    </sheetNames>
    <sheetDataSet>
      <sheetData sheetId="0"/>
      <sheetData sheetId="1"/>
      <sheetData sheetId="2">
        <row r="6">
          <cell r="G6">
            <v>200</v>
          </cell>
        </row>
        <row r="8">
          <cell r="G8">
            <v>0.38</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ADAR-Res-SC"/>
      <sheetName val="ArchieSlider"/>
      <sheetName val="Archie manual entry override"/>
      <sheetName val="Archie Support info"/>
    </sheetNames>
    <sheetDataSet>
      <sheetData sheetId="0">
        <row r="16">
          <cell r="J16">
            <v>6.9155158587257617</v>
          </cell>
        </row>
      </sheetData>
      <sheetData sheetId="1" refreshError="1"/>
      <sheetData sheetId="2" refreshError="1"/>
      <sheetData sheetId="3"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P"/>
      <sheetName val="Vollume"/>
      <sheetName val="DTS"/>
      <sheetName val="TROLLING and Volume"/>
      <sheetName val="Misc-stuff"/>
      <sheetName val="K-converter"/>
      <sheetName val="CSP-CNV"/>
      <sheetName val="SEISMIC"/>
      <sheetName val="logging speed"/>
      <sheetName val="Seismic V res"/>
      <sheetName val="EM"/>
      <sheetName val="fonts"/>
      <sheetName val="H-V"/>
      <sheetName val="Porosity"/>
      <sheetName val="RADAR"/>
      <sheetName val="Slider"/>
      <sheetName val="Misc"/>
      <sheetName val="2D-RES"/>
      <sheetName val="typical values"/>
      <sheetName val="salt spike"/>
      <sheetName val="volume"/>
      <sheetName val="Time"/>
      <sheetName val="conductivity-cnv"/>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ow r="10">
          <cell r="B10">
            <v>8</v>
          </cell>
        </row>
        <row r="14">
          <cell r="B14">
            <v>10</v>
          </cell>
        </row>
        <row r="46">
          <cell r="D46">
            <v>10</v>
          </cell>
        </row>
        <row r="47">
          <cell r="D47">
            <v>8</v>
          </cell>
        </row>
      </sheetData>
      <sheetData sheetId="15"/>
      <sheetData sheetId="16"/>
      <sheetData sheetId="17"/>
      <sheetData sheetId="18"/>
      <sheetData sheetId="19"/>
      <sheetData sheetId="20"/>
      <sheetData sheetId="21"/>
      <sheetData sheetId="22"/>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grees"/>
      <sheetName val="DTS"/>
      <sheetName val="EXP"/>
      <sheetName val="Cond-cnv"/>
      <sheetName val="CSP-CNV"/>
      <sheetName val="EM"/>
      <sheetName val="fonts"/>
      <sheetName val="K-cnv"/>
      <sheetName val="log speed"/>
      <sheetName val="HVSR"/>
      <sheetName val="Misc-stuff"/>
      <sheetName val="Mag"/>
      <sheetName val="NMR"/>
      <sheetName val="Porosity"/>
      <sheetName val="reminders"/>
      <sheetName val="SEISMIC"/>
      <sheetName val="Seis V res"/>
      <sheetName val="Slider"/>
      <sheetName val="TEM"/>
      <sheetName val="RADAR"/>
      <sheetName val="2D-RES"/>
      <sheetName val="Troll-Vol"/>
      <sheetName val="typical values"/>
      <sheetName val="salt spike"/>
      <sheetName val="volume"/>
      <sheetName val="Volume2"/>
      <sheetName val="Time"/>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ow r="10">
          <cell r="B10">
            <v>5</v>
          </cell>
        </row>
        <row r="14">
          <cell r="B14">
            <v>20</v>
          </cell>
        </row>
      </sheetData>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P"/>
      <sheetName val="Vollume"/>
      <sheetName val="DTS"/>
      <sheetName val="TROLLING and Volume"/>
      <sheetName val="Misc-stuff"/>
      <sheetName val="K-converter"/>
      <sheetName val="CSP-CNV"/>
      <sheetName val="SEISMIC"/>
      <sheetName val="logging speed"/>
      <sheetName val="Seismic V res"/>
      <sheetName val="EM"/>
      <sheetName val="fonts"/>
      <sheetName val="H-V"/>
      <sheetName val="Porosity"/>
      <sheetName val="RADAR"/>
      <sheetName val="Slider"/>
      <sheetName val="Misc"/>
      <sheetName val="2D-RES"/>
      <sheetName val="typical values"/>
      <sheetName val="salt spike"/>
      <sheetName val="volume"/>
      <sheetName val="Time"/>
      <sheetName val="conductivity-cnv"/>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ow r="10">
          <cell r="B10">
            <v>8</v>
          </cell>
        </row>
        <row r="14">
          <cell r="B14">
            <v>10</v>
          </cell>
        </row>
        <row r="46">
          <cell r="D46">
            <v>10</v>
          </cell>
        </row>
        <row r="47">
          <cell r="D47">
            <v>8</v>
          </cell>
        </row>
      </sheetData>
      <sheetData sheetId="15"/>
      <sheetData sheetId="16"/>
      <sheetData sheetId="17"/>
      <sheetData sheetId="18"/>
      <sheetData sheetId="19"/>
      <sheetData sheetId="20"/>
      <sheetData sheetId="21"/>
      <sheetData sheetId="22"/>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ADAR-Res-SC"/>
      <sheetName val="ArchieSlider"/>
      <sheetName val="Archie manual entry override"/>
      <sheetName val="Archie Support info"/>
    </sheetNames>
    <sheetDataSet>
      <sheetData sheetId="0">
        <row r="16">
          <cell r="J16">
            <v>6.9155158587257617</v>
          </cell>
        </row>
      </sheetData>
      <sheetData sheetId="1" refreshError="1"/>
      <sheetData sheetId="2" refreshError="1"/>
      <sheetData sheetId="3"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mailto:cjohnson@usgs.gov" TargetMode="External"/></Relationships>
</file>

<file path=xl/worksheets/_rels/sheet3.xml.rels><?xml version="1.0" encoding="UTF-8" standalone="yes"?>
<Relationships xmlns="http://schemas.openxmlformats.org/package/2006/relationships"><Relationship Id="rId8" Type="http://schemas.openxmlformats.org/officeDocument/2006/relationships/comments" Target="../comments1.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2.xml"/><Relationship Id="rId1" Type="http://schemas.openxmlformats.org/officeDocument/2006/relationships/printerSettings" Target="../printerSettings/printerSettings3.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4.xml.rels><?xml version="1.0" encoding="UTF-8" standalone="yes"?>
<Relationships xmlns="http://schemas.openxmlformats.org/package/2006/relationships"><Relationship Id="rId8" Type="http://schemas.openxmlformats.org/officeDocument/2006/relationships/comments" Target="../comments2.xml"/><Relationship Id="rId3" Type="http://schemas.openxmlformats.org/officeDocument/2006/relationships/vmlDrawing" Target="../drawings/vmlDrawing2.vml"/><Relationship Id="rId7" Type="http://schemas.openxmlformats.org/officeDocument/2006/relationships/ctrlProp" Target="../ctrlProps/ctrlProp8.xml"/><Relationship Id="rId2" Type="http://schemas.openxmlformats.org/officeDocument/2006/relationships/drawing" Target="../drawings/drawing3.xml"/><Relationship Id="rId1" Type="http://schemas.openxmlformats.org/officeDocument/2006/relationships/printerSettings" Target="../printerSettings/printerSettings4.bin"/><Relationship Id="rId6" Type="http://schemas.openxmlformats.org/officeDocument/2006/relationships/ctrlProp" Target="../ctrlProps/ctrlProp7.xml"/><Relationship Id="rId5" Type="http://schemas.openxmlformats.org/officeDocument/2006/relationships/ctrlProp" Target="../ctrlProps/ctrlProp6.xml"/><Relationship Id="rId4" Type="http://schemas.openxmlformats.org/officeDocument/2006/relationships/ctrlProp" Target="../ctrlProps/ctrlProp5.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5.bin"/><Relationship Id="rId5" Type="http://schemas.openxmlformats.org/officeDocument/2006/relationships/ctrlProp" Target="../ctrlProps/ctrlProp10.xml"/><Relationship Id="rId4" Type="http://schemas.openxmlformats.org/officeDocument/2006/relationships/ctrlProp" Target="../ctrlProps/ctrlProp9.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5.xml"/><Relationship Id="rId1" Type="http://schemas.openxmlformats.org/officeDocument/2006/relationships/printerSettings" Target="../printerSettings/printerSettings6.bin"/><Relationship Id="rId5" Type="http://schemas.openxmlformats.org/officeDocument/2006/relationships/ctrlProp" Target="../ctrlProps/ctrlProp12.xml"/><Relationship Id="rId4" Type="http://schemas.openxmlformats.org/officeDocument/2006/relationships/ctrlProp" Target="../ctrlProps/ctrlProp11.xml"/></Relationships>
</file>

<file path=xl/worksheets/_rels/sheet7.xml.rels><?xml version="1.0" encoding="UTF-8" standalone="yes"?>
<Relationships xmlns="http://schemas.openxmlformats.org/package/2006/relationships"><Relationship Id="rId3" Type="http://schemas.openxmlformats.org/officeDocument/2006/relationships/ctrlProp" Target="../ctrlProps/ctrlProp13.xml"/><Relationship Id="rId2" Type="http://schemas.openxmlformats.org/officeDocument/2006/relationships/vmlDrawing" Target="../drawings/vmlDrawing5.vml"/><Relationship Id="rId1" Type="http://schemas.openxmlformats.org/officeDocument/2006/relationships/drawing" Target="../drawings/drawing6.xml"/><Relationship Id="rId4" Type="http://schemas.openxmlformats.org/officeDocument/2006/relationships/ctrlProp" Target="../ctrlProps/ctrlProp14.xml"/></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7.xml"/><Relationship Id="rId1" Type="http://schemas.openxmlformats.org/officeDocument/2006/relationships/printerSettings" Target="../printerSettings/printerSettings7.bin"/><Relationship Id="rId5" Type="http://schemas.openxmlformats.org/officeDocument/2006/relationships/ctrlProp" Target="../ctrlProps/ctrlProp16.xml"/><Relationship Id="rId4" Type="http://schemas.openxmlformats.org/officeDocument/2006/relationships/ctrlProp" Target="../ctrlProps/ctrlProp15.xm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525693-15CE-4AB4-ABAC-544CD67C8913}">
  <dimension ref="A1"/>
  <sheetViews>
    <sheetView showGridLines="0" tabSelected="1" workbookViewId="0">
      <selection activeCell="S13" sqref="S13"/>
    </sheetView>
  </sheetViews>
  <sheetFormatPr defaultRowHeight="12.5"/>
  <cols>
    <col min="1" max="1" width="2.6328125" customWidth="1"/>
  </cols>
  <sheetData/>
  <pageMargins left="0.7" right="0.7" top="0.75" bottom="0.75" header="0.3" footer="0.3"/>
  <pageSetup orientation="portrait" horizontalDpi="200" verticalDpi="2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7" tint="0.59999389629810485"/>
  </sheetPr>
  <dimension ref="B1:G26"/>
  <sheetViews>
    <sheetView showGridLines="0" topLeftCell="A2" workbookViewId="0">
      <selection activeCell="K22" sqref="K22"/>
    </sheetView>
  </sheetViews>
  <sheetFormatPr defaultRowHeight="12.5"/>
  <cols>
    <col min="1" max="1" width="1.54296875" customWidth="1"/>
    <col min="2" max="3" width="18.08984375" customWidth="1"/>
    <col min="4" max="4" width="17.6328125" customWidth="1"/>
    <col min="5" max="5" width="18" customWidth="1"/>
    <col min="6" max="6" width="17.6328125" customWidth="1"/>
    <col min="7" max="7" width="17" customWidth="1"/>
    <col min="257" max="257" width="1.54296875" customWidth="1"/>
    <col min="258" max="259" width="18.08984375" customWidth="1"/>
    <col min="260" max="260" width="17.6328125" customWidth="1"/>
    <col min="261" max="261" width="18" customWidth="1"/>
    <col min="262" max="262" width="17.6328125" customWidth="1"/>
    <col min="263" max="263" width="17" customWidth="1"/>
    <col min="513" max="513" width="1.54296875" customWidth="1"/>
    <col min="514" max="515" width="18.08984375" customWidth="1"/>
    <col min="516" max="516" width="17.6328125" customWidth="1"/>
    <col min="517" max="517" width="18" customWidth="1"/>
    <col min="518" max="518" width="17.6328125" customWidth="1"/>
    <col min="519" max="519" width="17" customWidth="1"/>
    <col min="769" max="769" width="1.54296875" customWidth="1"/>
    <col min="770" max="771" width="18.08984375" customWidth="1"/>
    <col min="772" max="772" width="17.6328125" customWidth="1"/>
    <col min="773" max="773" width="18" customWidth="1"/>
    <col min="774" max="774" width="17.6328125" customWidth="1"/>
    <col min="775" max="775" width="17" customWidth="1"/>
    <col min="1025" max="1025" width="1.54296875" customWidth="1"/>
    <col min="1026" max="1027" width="18.08984375" customWidth="1"/>
    <col min="1028" max="1028" width="17.6328125" customWidth="1"/>
    <col min="1029" max="1029" width="18" customWidth="1"/>
    <col min="1030" max="1030" width="17.6328125" customWidth="1"/>
    <col min="1031" max="1031" width="17" customWidth="1"/>
    <col min="1281" max="1281" width="1.54296875" customWidth="1"/>
    <col min="1282" max="1283" width="18.08984375" customWidth="1"/>
    <col min="1284" max="1284" width="17.6328125" customWidth="1"/>
    <col min="1285" max="1285" width="18" customWidth="1"/>
    <col min="1286" max="1286" width="17.6328125" customWidth="1"/>
    <col min="1287" max="1287" width="17" customWidth="1"/>
    <col min="1537" max="1537" width="1.54296875" customWidth="1"/>
    <col min="1538" max="1539" width="18.08984375" customWidth="1"/>
    <col min="1540" max="1540" width="17.6328125" customWidth="1"/>
    <col min="1541" max="1541" width="18" customWidth="1"/>
    <col min="1542" max="1542" width="17.6328125" customWidth="1"/>
    <col min="1543" max="1543" width="17" customWidth="1"/>
    <col min="1793" max="1793" width="1.54296875" customWidth="1"/>
    <col min="1794" max="1795" width="18.08984375" customWidth="1"/>
    <col min="1796" max="1796" width="17.6328125" customWidth="1"/>
    <col min="1797" max="1797" width="18" customWidth="1"/>
    <col min="1798" max="1798" width="17.6328125" customWidth="1"/>
    <col min="1799" max="1799" width="17" customWidth="1"/>
    <col min="2049" max="2049" width="1.54296875" customWidth="1"/>
    <col min="2050" max="2051" width="18.08984375" customWidth="1"/>
    <col min="2052" max="2052" width="17.6328125" customWidth="1"/>
    <col min="2053" max="2053" width="18" customWidth="1"/>
    <col min="2054" max="2054" width="17.6328125" customWidth="1"/>
    <col min="2055" max="2055" width="17" customWidth="1"/>
    <col min="2305" max="2305" width="1.54296875" customWidth="1"/>
    <col min="2306" max="2307" width="18.08984375" customWidth="1"/>
    <col min="2308" max="2308" width="17.6328125" customWidth="1"/>
    <col min="2309" max="2309" width="18" customWidth="1"/>
    <col min="2310" max="2310" width="17.6328125" customWidth="1"/>
    <col min="2311" max="2311" width="17" customWidth="1"/>
    <col min="2561" max="2561" width="1.54296875" customWidth="1"/>
    <col min="2562" max="2563" width="18.08984375" customWidth="1"/>
    <col min="2564" max="2564" width="17.6328125" customWidth="1"/>
    <col min="2565" max="2565" width="18" customWidth="1"/>
    <col min="2566" max="2566" width="17.6328125" customWidth="1"/>
    <col min="2567" max="2567" width="17" customWidth="1"/>
    <col min="2817" max="2817" width="1.54296875" customWidth="1"/>
    <col min="2818" max="2819" width="18.08984375" customWidth="1"/>
    <col min="2820" max="2820" width="17.6328125" customWidth="1"/>
    <col min="2821" max="2821" width="18" customWidth="1"/>
    <col min="2822" max="2822" width="17.6328125" customWidth="1"/>
    <col min="2823" max="2823" width="17" customWidth="1"/>
    <col min="3073" max="3073" width="1.54296875" customWidth="1"/>
    <col min="3074" max="3075" width="18.08984375" customWidth="1"/>
    <col min="3076" max="3076" width="17.6328125" customWidth="1"/>
    <col min="3077" max="3077" width="18" customWidth="1"/>
    <col min="3078" max="3078" width="17.6328125" customWidth="1"/>
    <col min="3079" max="3079" width="17" customWidth="1"/>
    <col min="3329" max="3329" width="1.54296875" customWidth="1"/>
    <col min="3330" max="3331" width="18.08984375" customWidth="1"/>
    <col min="3332" max="3332" width="17.6328125" customWidth="1"/>
    <col min="3333" max="3333" width="18" customWidth="1"/>
    <col min="3334" max="3334" width="17.6328125" customWidth="1"/>
    <col min="3335" max="3335" width="17" customWidth="1"/>
    <col min="3585" max="3585" width="1.54296875" customWidth="1"/>
    <col min="3586" max="3587" width="18.08984375" customWidth="1"/>
    <col min="3588" max="3588" width="17.6328125" customWidth="1"/>
    <col min="3589" max="3589" width="18" customWidth="1"/>
    <col min="3590" max="3590" width="17.6328125" customWidth="1"/>
    <col min="3591" max="3591" width="17" customWidth="1"/>
    <col min="3841" max="3841" width="1.54296875" customWidth="1"/>
    <col min="3842" max="3843" width="18.08984375" customWidth="1"/>
    <col min="3844" max="3844" width="17.6328125" customWidth="1"/>
    <col min="3845" max="3845" width="18" customWidth="1"/>
    <col min="3846" max="3846" width="17.6328125" customWidth="1"/>
    <col min="3847" max="3847" width="17" customWidth="1"/>
    <col min="4097" max="4097" width="1.54296875" customWidth="1"/>
    <col min="4098" max="4099" width="18.08984375" customWidth="1"/>
    <col min="4100" max="4100" width="17.6328125" customWidth="1"/>
    <col min="4101" max="4101" width="18" customWidth="1"/>
    <col min="4102" max="4102" width="17.6328125" customWidth="1"/>
    <col min="4103" max="4103" width="17" customWidth="1"/>
    <col min="4353" max="4353" width="1.54296875" customWidth="1"/>
    <col min="4354" max="4355" width="18.08984375" customWidth="1"/>
    <col min="4356" max="4356" width="17.6328125" customWidth="1"/>
    <col min="4357" max="4357" width="18" customWidth="1"/>
    <col min="4358" max="4358" width="17.6328125" customWidth="1"/>
    <col min="4359" max="4359" width="17" customWidth="1"/>
    <col min="4609" max="4609" width="1.54296875" customWidth="1"/>
    <col min="4610" max="4611" width="18.08984375" customWidth="1"/>
    <col min="4612" max="4612" width="17.6328125" customWidth="1"/>
    <col min="4613" max="4613" width="18" customWidth="1"/>
    <col min="4614" max="4614" width="17.6328125" customWidth="1"/>
    <col min="4615" max="4615" width="17" customWidth="1"/>
    <col min="4865" max="4865" width="1.54296875" customWidth="1"/>
    <col min="4866" max="4867" width="18.08984375" customWidth="1"/>
    <col min="4868" max="4868" width="17.6328125" customWidth="1"/>
    <col min="4869" max="4869" width="18" customWidth="1"/>
    <col min="4870" max="4870" width="17.6328125" customWidth="1"/>
    <col min="4871" max="4871" width="17" customWidth="1"/>
    <col min="5121" max="5121" width="1.54296875" customWidth="1"/>
    <col min="5122" max="5123" width="18.08984375" customWidth="1"/>
    <col min="5124" max="5124" width="17.6328125" customWidth="1"/>
    <col min="5125" max="5125" width="18" customWidth="1"/>
    <col min="5126" max="5126" width="17.6328125" customWidth="1"/>
    <col min="5127" max="5127" width="17" customWidth="1"/>
    <col min="5377" max="5377" width="1.54296875" customWidth="1"/>
    <col min="5378" max="5379" width="18.08984375" customWidth="1"/>
    <col min="5380" max="5380" width="17.6328125" customWidth="1"/>
    <col min="5381" max="5381" width="18" customWidth="1"/>
    <col min="5382" max="5382" width="17.6328125" customWidth="1"/>
    <col min="5383" max="5383" width="17" customWidth="1"/>
    <col min="5633" max="5633" width="1.54296875" customWidth="1"/>
    <col min="5634" max="5635" width="18.08984375" customWidth="1"/>
    <col min="5636" max="5636" width="17.6328125" customWidth="1"/>
    <col min="5637" max="5637" width="18" customWidth="1"/>
    <col min="5638" max="5638" width="17.6328125" customWidth="1"/>
    <col min="5639" max="5639" width="17" customWidth="1"/>
    <col min="5889" max="5889" width="1.54296875" customWidth="1"/>
    <col min="5890" max="5891" width="18.08984375" customWidth="1"/>
    <col min="5892" max="5892" width="17.6328125" customWidth="1"/>
    <col min="5893" max="5893" width="18" customWidth="1"/>
    <col min="5894" max="5894" width="17.6328125" customWidth="1"/>
    <col min="5895" max="5895" width="17" customWidth="1"/>
    <col min="6145" max="6145" width="1.54296875" customWidth="1"/>
    <col min="6146" max="6147" width="18.08984375" customWidth="1"/>
    <col min="6148" max="6148" width="17.6328125" customWidth="1"/>
    <col min="6149" max="6149" width="18" customWidth="1"/>
    <col min="6150" max="6150" width="17.6328125" customWidth="1"/>
    <col min="6151" max="6151" width="17" customWidth="1"/>
    <col min="6401" max="6401" width="1.54296875" customWidth="1"/>
    <col min="6402" max="6403" width="18.08984375" customWidth="1"/>
    <col min="6404" max="6404" width="17.6328125" customWidth="1"/>
    <col min="6405" max="6405" width="18" customWidth="1"/>
    <col min="6406" max="6406" width="17.6328125" customWidth="1"/>
    <col min="6407" max="6407" width="17" customWidth="1"/>
    <col min="6657" max="6657" width="1.54296875" customWidth="1"/>
    <col min="6658" max="6659" width="18.08984375" customWidth="1"/>
    <col min="6660" max="6660" width="17.6328125" customWidth="1"/>
    <col min="6661" max="6661" width="18" customWidth="1"/>
    <col min="6662" max="6662" width="17.6328125" customWidth="1"/>
    <col min="6663" max="6663" width="17" customWidth="1"/>
    <col min="6913" max="6913" width="1.54296875" customWidth="1"/>
    <col min="6914" max="6915" width="18.08984375" customWidth="1"/>
    <col min="6916" max="6916" width="17.6328125" customWidth="1"/>
    <col min="6917" max="6917" width="18" customWidth="1"/>
    <col min="6918" max="6918" width="17.6328125" customWidth="1"/>
    <col min="6919" max="6919" width="17" customWidth="1"/>
    <col min="7169" max="7169" width="1.54296875" customWidth="1"/>
    <col min="7170" max="7171" width="18.08984375" customWidth="1"/>
    <col min="7172" max="7172" width="17.6328125" customWidth="1"/>
    <col min="7173" max="7173" width="18" customWidth="1"/>
    <col min="7174" max="7174" width="17.6328125" customWidth="1"/>
    <col min="7175" max="7175" width="17" customWidth="1"/>
    <col min="7425" max="7425" width="1.54296875" customWidth="1"/>
    <col min="7426" max="7427" width="18.08984375" customWidth="1"/>
    <col min="7428" max="7428" width="17.6328125" customWidth="1"/>
    <col min="7429" max="7429" width="18" customWidth="1"/>
    <col min="7430" max="7430" width="17.6328125" customWidth="1"/>
    <col min="7431" max="7431" width="17" customWidth="1"/>
    <col min="7681" max="7681" width="1.54296875" customWidth="1"/>
    <col min="7682" max="7683" width="18.08984375" customWidth="1"/>
    <col min="7684" max="7684" width="17.6328125" customWidth="1"/>
    <col min="7685" max="7685" width="18" customWidth="1"/>
    <col min="7686" max="7686" width="17.6328125" customWidth="1"/>
    <col min="7687" max="7687" width="17" customWidth="1"/>
    <col min="7937" max="7937" width="1.54296875" customWidth="1"/>
    <col min="7938" max="7939" width="18.08984375" customWidth="1"/>
    <col min="7940" max="7940" width="17.6328125" customWidth="1"/>
    <col min="7941" max="7941" width="18" customWidth="1"/>
    <col min="7942" max="7942" width="17.6328125" customWidth="1"/>
    <col min="7943" max="7943" width="17" customWidth="1"/>
    <col min="8193" max="8193" width="1.54296875" customWidth="1"/>
    <col min="8194" max="8195" width="18.08984375" customWidth="1"/>
    <col min="8196" max="8196" width="17.6328125" customWidth="1"/>
    <col min="8197" max="8197" width="18" customWidth="1"/>
    <col min="8198" max="8198" width="17.6328125" customWidth="1"/>
    <col min="8199" max="8199" width="17" customWidth="1"/>
    <col min="8449" max="8449" width="1.54296875" customWidth="1"/>
    <col min="8450" max="8451" width="18.08984375" customWidth="1"/>
    <col min="8452" max="8452" width="17.6328125" customWidth="1"/>
    <col min="8453" max="8453" width="18" customWidth="1"/>
    <col min="8454" max="8454" width="17.6328125" customWidth="1"/>
    <col min="8455" max="8455" width="17" customWidth="1"/>
    <col min="8705" max="8705" width="1.54296875" customWidth="1"/>
    <col min="8706" max="8707" width="18.08984375" customWidth="1"/>
    <col min="8708" max="8708" width="17.6328125" customWidth="1"/>
    <col min="8709" max="8709" width="18" customWidth="1"/>
    <col min="8710" max="8710" width="17.6328125" customWidth="1"/>
    <col min="8711" max="8711" width="17" customWidth="1"/>
    <col min="8961" max="8961" width="1.54296875" customWidth="1"/>
    <col min="8962" max="8963" width="18.08984375" customWidth="1"/>
    <col min="8964" max="8964" width="17.6328125" customWidth="1"/>
    <col min="8965" max="8965" width="18" customWidth="1"/>
    <col min="8966" max="8966" width="17.6328125" customWidth="1"/>
    <col min="8967" max="8967" width="17" customWidth="1"/>
    <col min="9217" max="9217" width="1.54296875" customWidth="1"/>
    <col min="9218" max="9219" width="18.08984375" customWidth="1"/>
    <col min="9220" max="9220" width="17.6328125" customWidth="1"/>
    <col min="9221" max="9221" width="18" customWidth="1"/>
    <col min="9222" max="9222" width="17.6328125" customWidth="1"/>
    <col min="9223" max="9223" width="17" customWidth="1"/>
    <col min="9473" max="9473" width="1.54296875" customWidth="1"/>
    <col min="9474" max="9475" width="18.08984375" customWidth="1"/>
    <col min="9476" max="9476" width="17.6328125" customWidth="1"/>
    <col min="9477" max="9477" width="18" customWidth="1"/>
    <col min="9478" max="9478" width="17.6328125" customWidth="1"/>
    <col min="9479" max="9479" width="17" customWidth="1"/>
    <col min="9729" max="9729" width="1.54296875" customWidth="1"/>
    <col min="9730" max="9731" width="18.08984375" customWidth="1"/>
    <col min="9732" max="9732" width="17.6328125" customWidth="1"/>
    <col min="9733" max="9733" width="18" customWidth="1"/>
    <col min="9734" max="9734" width="17.6328125" customWidth="1"/>
    <col min="9735" max="9735" width="17" customWidth="1"/>
    <col min="9985" max="9985" width="1.54296875" customWidth="1"/>
    <col min="9986" max="9987" width="18.08984375" customWidth="1"/>
    <col min="9988" max="9988" width="17.6328125" customWidth="1"/>
    <col min="9989" max="9989" width="18" customWidth="1"/>
    <col min="9990" max="9990" width="17.6328125" customWidth="1"/>
    <col min="9991" max="9991" width="17" customWidth="1"/>
    <col min="10241" max="10241" width="1.54296875" customWidth="1"/>
    <col min="10242" max="10243" width="18.08984375" customWidth="1"/>
    <col min="10244" max="10244" width="17.6328125" customWidth="1"/>
    <col min="10245" max="10245" width="18" customWidth="1"/>
    <col min="10246" max="10246" width="17.6328125" customWidth="1"/>
    <col min="10247" max="10247" width="17" customWidth="1"/>
    <col min="10497" max="10497" width="1.54296875" customWidth="1"/>
    <col min="10498" max="10499" width="18.08984375" customWidth="1"/>
    <col min="10500" max="10500" width="17.6328125" customWidth="1"/>
    <col min="10501" max="10501" width="18" customWidth="1"/>
    <col min="10502" max="10502" width="17.6328125" customWidth="1"/>
    <col min="10503" max="10503" width="17" customWidth="1"/>
    <col min="10753" max="10753" width="1.54296875" customWidth="1"/>
    <col min="10754" max="10755" width="18.08984375" customWidth="1"/>
    <col min="10756" max="10756" width="17.6328125" customWidth="1"/>
    <col min="10757" max="10757" width="18" customWidth="1"/>
    <col min="10758" max="10758" width="17.6328125" customWidth="1"/>
    <col min="10759" max="10759" width="17" customWidth="1"/>
    <col min="11009" max="11009" width="1.54296875" customWidth="1"/>
    <col min="11010" max="11011" width="18.08984375" customWidth="1"/>
    <col min="11012" max="11012" width="17.6328125" customWidth="1"/>
    <col min="11013" max="11013" width="18" customWidth="1"/>
    <col min="11014" max="11014" width="17.6328125" customWidth="1"/>
    <col min="11015" max="11015" width="17" customWidth="1"/>
    <col min="11265" max="11265" width="1.54296875" customWidth="1"/>
    <col min="11266" max="11267" width="18.08984375" customWidth="1"/>
    <col min="11268" max="11268" width="17.6328125" customWidth="1"/>
    <col min="11269" max="11269" width="18" customWidth="1"/>
    <col min="11270" max="11270" width="17.6328125" customWidth="1"/>
    <col min="11271" max="11271" width="17" customWidth="1"/>
    <col min="11521" max="11521" width="1.54296875" customWidth="1"/>
    <col min="11522" max="11523" width="18.08984375" customWidth="1"/>
    <col min="11524" max="11524" width="17.6328125" customWidth="1"/>
    <col min="11525" max="11525" width="18" customWidth="1"/>
    <col min="11526" max="11526" width="17.6328125" customWidth="1"/>
    <col min="11527" max="11527" width="17" customWidth="1"/>
    <col min="11777" max="11777" width="1.54296875" customWidth="1"/>
    <col min="11778" max="11779" width="18.08984375" customWidth="1"/>
    <col min="11780" max="11780" width="17.6328125" customWidth="1"/>
    <col min="11781" max="11781" width="18" customWidth="1"/>
    <col min="11782" max="11782" width="17.6328125" customWidth="1"/>
    <col min="11783" max="11783" width="17" customWidth="1"/>
    <col min="12033" max="12033" width="1.54296875" customWidth="1"/>
    <col min="12034" max="12035" width="18.08984375" customWidth="1"/>
    <col min="12036" max="12036" width="17.6328125" customWidth="1"/>
    <col min="12037" max="12037" width="18" customWidth="1"/>
    <col min="12038" max="12038" width="17.6328125" customWidth="1"/>
    <col min="12039" max="12039" width="17" customWidth="1"/>
    <col min="12289" max="12289" width="1.54296875" customWidth="1"/>
    <col min="12290" max="12291" width="18.08984375" customWidth="1"/>
    <col min="12292" max="12292" width="17.6328125" customWidth="1"/>
    <col min="12293" max="12293" width="18" customWidth="1"/>
    <col min="12294" max="12294" width="17.6328125" customWidth="1"/>
    <col min="12295" max="12295" width="17" customWidth="1"/>
    <col min="12545" max="12545" width="1.54296875" customWidth="1"/>
    <col min="12546" max="12547" width="18.08984375" customWidth="1"/>
    <col min="12548" max="12548" width="17.6328125" customWidth="1"/>
    <col min="12549" max="12549" width="18" customWidth="1"/>
    <col min="12550" max="12550" width="17.6328125" customWidth="1"/>
    <col min="12551" max="12551" width="17" customWidth="1"/>
    <col min="12801" max="12801" width="1.54296875" customWidth="1"/>
    <col min="12802" max="12803" width="18.08984375" customWidth="1"/>
    <col min="12804" max="12804" width="17.6328125" customWidth="1"/>
    <col min="12805" max="12805" width="18" customWidth="1"/>
    <col min="12806" max="12806" width="17.6328125" customWidth="1"/>
    <col min="12807" max="12807" width="17" customWidth="1"/>
    <col min="13057" max="13057" width="1.54296875" customWidth="1"/>
    <col min="13058" max="13059" width="18.08984375" customWidth="1"/>
    <col min="13060" max="13060" width="17.6328125" customWidth="1"/>
    <col min="13061" max="13061" width="18" customWidth="1"/>
    <col min="13062" max="13062" width="17.6328125" customWidth="1"/>
    <col min="13063" max="13063" width="17" customWidth="1"/>
    <col min="13313" max="13313" width="1.54296875" customWidth="1"/>
    <col min="13314" max="13315" width="18.08984375" customWidth="1"/>
    <col min="13316" max="13316" width="17.6328125" customWidth="1"/>
    <col min="13317" max="13317" width="18" customWidth="1"/>
    <col min="13318" max="13318" width="17.6328125" customWidth="1"/>
    <col min="13319" max="13319" width="17" customWidth="1"/>
    <col min="13569" max="13569" width="1.54296875" customWidth="1"/>
    <col min="13570" max="13571" width="18.08984375" customWidth="1"/>
    <col min="13572" max="13572" width="17.6328125" customWidth="1"/>
    <col min="13573" max="13573" width="18" customWidth="1"/>
    <col min="13574" max="13574" width="17.6328125" customWidth="1"/>
    <col min="13575" max="13575" width="17" customWidth="1"/>
    <col min="13825" max="13825" width="1.54296875" customWidth="1"/>
    <col min="13826" max="13827" width="18.08984375" customWidth="1"/>
    <col min="13828" max="13828" width="17.6328125" customWidth="1"/>
    <col min="13829" max="13829" width="18" customWidth="1"/>
    <col min="13830" max="13830" width="17.6328125" customWidth="1"/>
    <col min="13831" max="13831" width="17" customWidth="1"/>
    <col min="14081" max="14081" width="1.54296875" customWidth="1"/>
    <col min="14082" max="14083" width="18.08984375" customWidth="1"/>
    <col min="14084" max="14084" width="17.6328125" customWidth="1"/>
    <col min="14085" max="14085" width="18" customWidth="1"/>
    <col min="14086" max="14086" width="17.6328125" customWidth="1"/>
    <col min="14087" max="14087" width="17" customWidth="1"/>
    <col min="14337" max="14337" width="1.54296875" customWidth="1"/>
    <col min="14338" max="14339" width="18.08984375" customWidth="1"/>
    <col min="14340" max="14340" width="17.6328125" customWidth="1"/>
    <col min="14341" max="14341" width="18" customWidth="1"/>
    <col min="14342" max="14342" width="17.6328125" customWidth="1"/>
    <col min="14343" max="14343" width="17" customWidth="1"/>
    <col min="14593" max="14593" width="1.54296875" customWidth="1"/>
    <col min="14594" max="14595" width="18.08984375" customWidth="1"/>
    <col min="14596" max="14596" width="17.6328125" customWidth="1"/>
    <col min="14597" max="14597" width="18" customWidth="1"/>
    <col min="14598" max="14598" width="17.6328125" customWidth="1"/>
    <col min="14599" max="14599" width="17" customWidth="1"/>
    <col min="14849" max="14849" width="1.54296875" customWidth="1"/>
    <col min="14850" max="14851" width="18.08984375" customWidth="1"/>
    <col min="14852" max="14852" width="17.6328125" customWidth="1"/>
    <col min="14853" max="14853" width="18" customWidth="1"/>
    <col min="14854" max="14854" width="17.6328125" customWidth="1"/>
    <col min="14855" max="14855" width="17" customWidth="1"/>
    <col min="15105" max="15105" width="1.54296875" customWidth="1"/>
    <col min="15106" max="15107" width="18.08984375" customWidth="1"/>
    <col min="15108" max="15108" width="17.6328125" customWidth="1"/>
    <col min="15109" max="15109" width="18" customWidth="1"/>
    <col min="15110" max="15110" width="17.6328125" customWidth="1"/>
    <col min="15111" max="15111" width="17" customWidth="1"/>
    <col min="15361" max="15361" width="1.54296875" customWidth="1"/>
    <col min="15362" max="15363" width="18.08984375" customWidth="1"/>
    <col min="15364" max="15364" width="17.6328125" customWidth="1"/>
    <col min="15365" max="15365" width="18" customWidth="1"/>
    <col min="15366" max="15366" width="17.6328125" customWidth="1"/>
    <col min="15367" max="15367" width="17" customWidth="1"/>
    <col min="15617" max="15617" width="1.54296875" customWidth="1"/>
    <col min="15618" max="15619" width="18.08984375" customWidth="1"/>
    <col min="15620" max="15620" width="17.6328125" customWidth="1"/>
    <col min="15621" max="15621" width="18" customWidth="1"/>
    <col min="15622" max="15622" width="17.6328125" customWidth="1"/>
    <col min="15623" max="15623" width="17" customWidth="1"/>
    <col min="15873" max="15873" width="1.54296875" customWidth="1"/>
    <col min="15874" max="15875" width="18.08984375" customWidth="1"/>
    <col min="15876" max="15876" width="17.6328125" customWidth="1"/>
    <col min="15877" max="15877" width="18" customWidth="1"/>
    <col min="15878" max="15878" width="17.6328125" customWidth="1"/>
    <col min="15879" max="15879" width="17" customWidth="1"/>
    <col min="16129" max="16129" width="1.54296875" customWidth="1"/>
    <col min="16130" max="16131" width="18.08984375" customWidth="1"/>
    <col min="16132" max="16132" width="17.6328125" customWidth="1"/>
    <col min="16133" max="16133" width="18" customWidth="1"/>
    <col min="16134" max="16134" width="17.6328125" customWidth="1"/>
    <col min="16135" max="16135" width="17" customWidth="1"/>
  </cols>
  <sheetData>
    <row r="1" spans="2:7" ht="13">
      <c r="D1" s="143" t="s">
        <v>49</v>
      </c>
      <c r="F1" s="144" t="s">
        <v>50</v>
      </c>
    </row>
    <row r="2" spans="2:7" ht="13">
      <c r="D2" s="143"/>
      <c r="F2" s="144"/>
    </row>
    <row r="3" spans="2:7" ht="13">
      <c r="D3" s="143"/>
      <c r="F3" s="144"/>
    </row>
    <row r="4" spans="2:7" ht="13">
      <c r="D4" s="143"/>
      <c r="F4" s="144"/>
    </row>
    <row r="5" spans="2:7" ht="15.5">
      <c r="B5" s="145" t="s">
        <v>123</v>
      </c>
      <c r="C5" s="145"/>
      <c r="D5" s="146"/>
      <c r="E5" s="147"/>
      <c r="F5" s="144"/>
    </row>
    <row r="6" spans="2:7" ht="15.5">
      <c r="B6" s="145" t="s">
        <v>51</v>
      </c>
      <c r="C6" s="145"/>
      <c r="D6" s="147"/>
      <c r="E6" s="147"/>
    </row>
    <row r="7" spans="2:7" ht="13" thickBot="1"/>
    <row r="8" spans="2:7" ht="18">
      <c r="B8" s="281" t="s">
        <v>122</v>
      </c>
      <c r="C8" s="269"/>
      <c r="D8" s="269"/>
      <c r="E8" s="269"/>
      <c r="F8" s="269"/>
      <c r="G8" s="282" t="s">
        <v>52</v>
      </c>
    </row>
    <row r="9" spans="2:7" ht="18">
      <c r="B9" s="148" t="s">
        <v>53</v>
      </c>
      <c r="C9" s="149" t="s">
        <v>54</v>
      </c>
      <c r="D9" s="150" t="s">
        <v>55</v>
      </c>
      <c r="E9" s="151"/>
      <c r="F9" s="151"/>
      <c r="G9" s="152"/>
    </row>
    <row r="10" spans="2:7" ht="13">
      <c r="B10" s="153" t="s">
        <v>56</v>
      </c>
      <c r="C10" s="154" t="s">
        <v>56</v>
      </c>
      <c r="D10" s="155" t="s">
        <v>57</v>
      </c>
      <c r="E10" s="154" t="s">
        <v>58</v>
      </c>
      <c r="F10" s="156" t="s">
        <v>58</v>
      </c>
      <c r="G10" s="283" t="s">
        <v>59</v>
      </c>
    </row>
    <row r="11" spans="2:7" ht="13.5" thickBot="1">
      <c r="B11" s="157" t="s">
        <v>60</v>
      </c>
      <c r="C11" s="158" t="s">
        <v>61</v>
      </c>
      <c r="D11" s="158" t="s">
        <v>21</v>
      </c>
      <c r="E11" s="158" t="s">
        <v>62</v>
      </c>
      <c r="F11" s="159" t="s">
        <v>63</v>
      </c>
      <c r="G11" s="284" t="s">
        <v>14</v>
      </c>
    </row>
    <row r="12" spans="2:7" ht="6.75" customHeight="1" thickTop="1" thickBot="1">
      <c r="B12" s="160"/>
      <c r="C12" s="161"/>
      <c r="D12" s="162"/>
      <c r="E12" s="162"/>
      <c r="F12" s="162"/>
      <c r="G12" s="163"/>
    </row>
    <row r="13" spans="2:7" ht="16" thickBot="1">
      <c r="B13" s="164">
        <v>250</v>
      </c>
      <c r="C13" s="165">
        <f>+B13/1000</f>
        <v>0.25</v>
      </c>
      <c r="D13" s="166">
        <f>+B13/10</f>
        <v>25</v>
      </c>
      <c r="E13" s="166">
        <f>+B13/10</f>
        <v>25</v>
      </c>
      <c r="F13" s="167">
        <f>+B13/10000</f>
        <v>2.5000000000000001E-2</v>
      </c>
      <c r="G13" s="168">
        <f>(B13/10000)^-1</f>
        <v>40</v>
      </c>
    </row>
    <row r="14" spans="2:7" ht="16" thickBot="1">
      <c r="B14" s="169">
        <f>+C14*1000</f>
        <v>2000</v>
      </c>
      <c r="C14" s="170">
        <v>2</v>
      </c>
      <c r="D14" s="166">
        <f>+B14/10</f>
        <v>200</v>
      </c>
      <c r="E14" s="166">
        <f>+B14/10</f>
        <v>200</v>
      </c>
      <c r="F14" s="167">
        <f>+B14/10000</f>
        <v>0.2</v>
      </c>
      <c r="G14" s="171">
        <f>(B14/10000)^-1</f>
        <v>5</v>
      </c>
    </row>
    <row r="15" spans="2:7" ht="16" thickBot="1">
      <c r="B15" s="169">
        <f>+D15*10</f>
        <v>800</v>
      </c>
      <c r="C15" s="172">
        <f>+B15/1000</f>
        <v>0.8</v>
      </c>
      <c r="D15" s="164">
        <v>80</v>
      </c>
      <c r="E15" s="166">
        <f>+D15*1</f>
        <v>80</v>
      </c>
      <c r="F15" s="162">
        <f>+D15/1000</f>
        <v>0.08</v>
      </c>
      <c r="G15" s="171">
        <f>(E15/1000)^-1</f>
        <v>12.5</v>
      </c>
    </row>
    <row r="16" spans="2:7" ht="16" thickBot="1">
      <c r="B16" s="169">
        <f>+E16*10</f>
        <v>4000</v>
      </c>
      <c r="C16" s="172">
        <f>+B16/1000</f>
        <v>4</v>
      </c>
      <c r="D16" s="166">
        <f>+E16*1</f>
        <v>400</v>
      </c>
      <c r="E16" s="164">
        <v>400</v>
      </c>
      <c r="F16" s="162">
        <f>+E16/1000</f>
        <v>0.4</v>
      </c>
      <c r="G16" s="179">
        <f>(E16/1000)^-1</f>
        <v>2.5</v>
      </c>
    </row>
    <row r="17" spans="2:7" ht="16" thickBot="1">
      <c r="B17" s="169">
        <f>+F17*10000</f>
        <v>50000</v>
      </c>
      <c r="C17" s="172">
        <f>+B17/1000</f>
        <v>50</v>
      </c>
      <c r="D17" s="166">
        <f>+F17*1000</f>
        <v>5000</v>
      </c>
      <c r="E17" s="166">
        <f>+F17*1000</f>
        <v>5000</v>
      </c>
      <c r="F17" s="173">
        <v>5</v>
      </c>
      <c r="G17" s="163">
        <f>1/F17</f>
        <v>0.2</v>
      </c>
    </row>
    <row r="18" spans="2:7" ht="16" thickBot="1">
      <c r="B18" s="169">
        <f>1/G18*10^4</f>
        <v>3333.333333333333</v>
      </c>
      <c r="C18" s="172">
        <f>+B18/1000</f>
        <v>3.333333333333333</v>
      </c>
      <c r="D18" s="181">
        <f>1/G18*1000</f>
        <v>333.33333333333331</v>
      </c>
      <c r="E18" s="181">
        <f>1/G18*1000</f>
        <v>333.33333333333331</v>
      </c>
      <c r="F18" s="174">
        <f>1/G18</f>
        <v>0.33333333333333331</v>
      </c>
      <c r="G18" s="285">
        <v>3</v>
      </c>
    </row>
    <row r="19" spans="2:7" ht="13" thickBot="1">
      <c r="B19" s="175"/>
      <c r="C19" s="176"/>
      <c r="D19" s="177"/>
      <c r="E19" s="177"/>
      <c r="F19" s="177"/>
      <c r="G19" s="178"/>
    </row>
    <row r="21" spans="2:7" ht="13">
      <c r="D21" s="143" t="s">
        <v>70</v>
      </c>
    </row>
    <row r="22" spans="2:7" ht="13">
      <c r="D22" s="143" t="s">
        <v>71</v>
      </c>
    </row>
    <row r="23" spans="2:7" ht="13">
      <c r="D23" s="143" t="s">
        <v>72</v>
      </c>
    </row>
    <row r="24" spans="2:7" ht="13">
      <c r="D24" s="143" t="s">
        <v>73</v>
      </c>
    </row>
    <row r="25" spans="2:7" ht="13">
      <c r="D25" s="143" t="s">
        <v>64</v>
      </c>
    </row>
    <row r="26" spans="2:7" ht="13">
      <c r="D26" s="143" t="s">
        <v>74</v>
      </c>
    </row>
  </sheetData>
  <dataValidations count="8">
    <dataValidation type="decimal" operator="greaterThan" allowBlank="1" showInputMessage="1" showErrorMessage="1" errorTitle="CONDUCTIVITY" error="VALUE MUST BE POSITIVE" promptTitle="input value" prompt="enter the CONDUCTIVITY in millimho/m for which you want converted values" sqref="E16 JA16 SW16 ACS16 AMO16 AWK16 BGG16 BQC16 BZY16 CJU16 CTQ16 DDM16 DNI16 DXE16 EHA16 EQW16 FAS16 FKO16 FUK16 GEG16 GOC16 GXY16 HHU16 HRQ16 IBM16 ILI16 IVE16 JFA16 JOW16 JYS16 KIO16 KSK16 LCG16 LMC16 LVY16 MFU16 MPQ16 MZM16 NJI16 NTE16 ODA16 OMW16 OWS16 PGO16 PQK16 QAG16 QKC16 QTY16 RDU16 RNQ16 RXM16 SHI16 SRE16 TBA16 TKW16 TUS16 UEO16 UOK16 UYG16 VIC16 VRY16 WBU16 WLQ16 WVM16 E65552 JA65552 SW65552 ACS65552 AMO65552 AWK65552 BGG65552 BQC65552 BZY65552 CJU65552 CTQ65552 DDM65552 DNI65552 DXE65552 EHA65552 EQW65552 FAS65552 FKO65552 FUK65552 GEG65552 GOC65552 GXY65552 HHU65552 HRQ65552 IBM65552 ILI65552 IVE65552 JFA65552 JOW65552 JYS65552 KIO65552 KSK65552 LCG65552 LMC65552 LVY65552 MFU65552 MPQ65552 MZM65552 NJI65552 NTE65552 ODA65552 OMW65552 OWS65552 PGO65552 PQK65552 QAG65552 QKC65552 QTY65552 RDU65552 RNQ65552 RXM65552 SHI65552 SRE65552 TBA65552 TKW65552 TUS65552 UEO65552 UOK65552 UYG65552 VIC65552 VRY65552 WBU65552 WLQ65552 WVM65552 E131088 JA131088 SW131088 ACS131088 AMO131088 AWK131088 BGG131088 BQC131088 BZY131088 CJU131088 CTQ131088 DDM131088 DNI131088 DXE131088 EHA131088 EQW131088 FAS131088 FKO131088 FUK131088 GEG131088 GOC131088 GXY131088 HHU131088 HRQ131088 IBM131088 ILI131088 IVE131088 JFA131088 JOW131088 JYS131088 KIO131088 KSK131088 LCG131088 LMC131088 LVY131088 MFU131088 MPQ131088 MZM131088 NJI131088 NTE131088 ODA131088 OMW131088 OWS131088 PGO131088 PQK131088 QAG131088 QKC131088 QTY131088 RDU131088 RNQ131088 RXM131088 SHI131088 SRE131088 TBA131088 TKW131088 TUS131088 UEO131088 UOK131088 UYG131088 VIC131088 VRY131088 WBU131088 WLQ131088 WVM131088 E196624 JA196624 SW196624 ACS196624 AMO196624 AWK196624 BGG196624 BQC196624 BZY196624 CJU196624 CTQ196624 DDM196624 DNI196624 DXE196624 EHA196624 EQW196624 FAS196624 FKO196624 FUK196624 GEG196624 GOC196624 GXY196624 HHU196624 HRQ196624 IBM196624 ILI196624 IVE196624 JFA196624 JOW196624 JYS196624 KIO196624 KSK196624 LCG196624 LMC196624 LVY196624 MFU196624 MPQ196624 MZM196624 NJI196624 NTE196624 ODA196624 OMW196624 OWS196624 PGO196624 PQK196624 QAG196624 QKC196624 QTY196624 RDU196624 RNQ196624 RXM196624 SHI196624 SRE196624 TBA196624 TKW196624 TUS196624 UEO196624 UOK196624 UYG196624 VIC196624 VRY196624 WBU196624 WLQ196624 WVM196624 E262160 JA262160 SW262160 ACS262160 AMO262160 AWK262160 BGG262160 BQC262160 BZY262160 CJU262160 CTQ262160 DDM262160 DNI262160 DXE262160 EHA262160 EQW262160 FAS262160 FKO262160 FUK262160 GEG262160 GOC262160 GXY262160 HHU262160 HRQ262160 IBM262160 ILI262160 IVE262160 JFA262160 JOW262160 JYS262160 KIO262160 KSK262160 LCG262160 LMC262160 LVY262160 MFU262160 MPQ262160 MZM262160 NJI262160 NTE262160 ODA262160 OMW262160 OWS262160 PGO262160 PQK262160 QAG262160 QKC262160 QTY262160 RDU262160 RNQ262160 RXM262160 SHI262160 SRE262160 TBA262160 TKW262160 TUS262160 UEO262160 UOK262160 UYG262160 VIC262160 VRY262160 WBU262160 WLQ262160 WVM262160 E327696 JA327696 SW327696 ACS327696 AMO327696 AWK327696 BGG327696 BQC327696 BZY327696 CJU327696 CTQ327696 DDM327696 DNI327696 DXE327696 EHA327696 EQW327696 FAS327696 FKO327696 FUK327696 GEG327696 GOC327696 GXY327696 HHU327696 HRQ327696 IBM327696 ILI327696 IVE327696 JFA327696 JOW327696 JYS327696 KIO327696 KSK327696 LCG327696 LMC327696 LVY327696 MFU327696 MPQ327696 MZM327696 NJI327696 NTE327696 ODA327696 OMW327696 OWS327696 PGO327696 PQK327696 QAG327696 QKC327696 QTY327696 RDU327696 RNQ327696 RXM327696 SHI327696 SRE327696 TBA327696 TKW327696 TUS327696 UEO327696 UOK327696 UYG327696 VIC327696 VRY327696 WBU327696 WLQ327696 WVM327696 E393232 JA393232 SW393232 ACS393232 AMO393232 AWK393232 BGG393232 BQC393232 BZY393232 CJU393232 CTQ393232 DDM393232 DNI393232 DXE393232 EHA393232 EQW393232 FAS393232 FKO393232 FUK393232 GEG393232 GOC393232 GXY393232 HHU393232 HRQ393232 IBM393232 ILI393232 IVE393232 JFA393232 JOW393232 JYS393232 KIO393232 KSK393232 LCG393232 LMC393232 LVY393232 MFU393232 MPQ393232 MZM393232 NJI393232 NTE393232 ODA393232 OMW393232 OWS393232 PGO393232 PQK393232 QAG393232 QKC393232 QTY393232 RDU393232 RNQ393232 RXM393232 SHI393232 SRE393232 TBA393232 TKW393232 TUS393232 UEO393232 UOK393232 UYG393232 VIC393232 VRY393232 WBU393232 WLQ393232 WVM393232 E458768 JA458768 SW458768 ACS458768 AMO458768 AWK458768 BGG458768 BQC458768 BZY458768 CJU458768 CTQ458768 DDM458768 DNI458768 DXE458768 EHA458768 EQW458768 FAS458768 FKO458768 FUK458768 GEG458768 GOC458768 GXY458768 HHU458768 HRQ458768 IBM458768 ILI458768 IVE458768 JFA458768 JOW458768 JYS458768 KIO458768 KSK458768 LCG458768 LMC458768 LVY458768 MFU458768 MPQ458768 MZM458768 NJI458768 NTE458768 ODA458768 OMW458768 OWS458768 PGO458768 PQK458768 QAG458768 QKC458768 QTY458768 RDU458768 RNQ458768 RXM458768 SHI458768 SRE458768 TBA458768 TKW458768 TUS458768 UEO458768 UOK458768 UYG458768 VIC458768 VRY458768 WBU458768 WLQ458768 WVM458768 E524304 JA524304 SW524304 ACS524304 AMO524304 AWK524304 BGG524304 BQC524304 BZY524304 CJU524304 CTQ524304 DDM524304 DNI524304 DXE524304 EHA524304 EQW524304 FAS524304 FKO524304 FUK524304 GEG524304 GOC524304 GXY524304 HHU524304 HRQ524304 IBM524304 ILI524304 IVE524304 JFA524304 JOW524304 JYS524304 KIO524304 KSK524304 LCG524304 LMC524304 LVY524304 MFU524304 MPQ524304 MZM524304 NJI524304 NTE524304 ODA524304 OMW524304 OWS524304 PGO524304 PQK524304 QAG524304 QKC524304 QTY524304 RDU524304 RNQ524304 RXM524304 SHI524304 SRE524304 TBA524304 TKW524304 TUS524304 UEO524304 UOK524304 UYG524304 VIC524304 VRY524304 WBU524304 WLQ524304 WVM524304 E589840 JA589840 SW589840 ACS589840 AMO589840 AWK589840 BGG589840 BQC589840 BZY589840 CJU589840 CTQ589840 DDM589840 DNI589840 DXE589840 EHA589840 EQW589840 FAS589840 FKO589840 FUK589840 GEG589840 GOC589840 GXY589840 HHU589840 HRQ589840 IBM589840 ILI589840 IVE589840 JFA589840 JOW589840 JYS589840 KIO589840 KSK589840 LCG589840 LMC589840 LVY589840 MFU589840 MPQ589840 MZM589840 NJI589840 NTE589840 ODA589840 OMW589840 OWS589840 PGO589840 PQK589840 QAG589840 QKC589840 QTY589840 RDU589840 RNQ589840 RXM589840 SHI589840 SRE589840 TBA589840 TKW589840 TUS589840 UEO589840 UOK589840 UYG589840 VIC589840 VRY589840 WBU589840 WLQ589840 WVM589840 E655376 JA655376 SW655376 ACS655376 AMO655376 AWK655376 BGG655376 BQC655376 BZY655376 CJU655376 CTQ655376 DDM655376 DNI655376 DXE655376 EHA655376 EQW655376 FAS655376 FKO655376 FUK655376 GEG655376 GOC655376 GXY655376 HHU655376 HRQ655376 IBM655376 ILI655376 IVE655376 JFA655376 JOW655376 JYS655376 KIO655376 KSK655376 LCG655376 LMC655376 LVY655376 MFU655376 MPQ655376 MZM655376 NJI655376 NTE655376 ODA655376 OMW655376 OWS655376 PGO655376 PQK655376 QAG655376 QKC655376 QTY655376 RDU655376 RNQ655376 RXM655376 SHI655376 SRE655376 TBA655376 TKW655376 TUS655376 UEO655376 UOK655376 UYG655376 VIC655376 VRY655376 WBU655376 WLQ655376 WVM655376 E720912 JA720912 SW720912 ACS720912 AMO720912 AWK720912 BGG720912 BQC720912 BZY720912 CJU720912 CTQ720912 DDM720912 DNI720912 DXE720912 EHA720912 EQW720912 FAS720912 FKO720912 FUK720912 GEG720912 GOC720912 GXY720912 HHU720912 HRQ720912 IBM720912 ILI720912 IVE720912 JFA720912 JOW720912 JYS720912 KIO720912 KSK720912 LCG720912 LMC720912 LVY720912 MFU720912 MPQ720912 MZM720912 NJI720912 NTE720912 ODA720912 OMW720912 OWS720912 PGO720912 PQK720912 QAG720912 QKC720912 QTY720912 RDU720912 RNQ720912 RXM720912 SHI720912 SRE720912 TBA720912 TKW720912 TUS720912 UEO720912 UOK720912 UYG720912 VIC720912 VRY720912 WBU720912 WLQ720912 WVM720912 E786448 JA786448 SW786448 ACS786448 AMO786448 AWK786448 BGG786448 BQC786448 BZY786448 CJU786448 CTQ786448 DDM786448 DNI786448 DXE786448 EHA786448 EQW786448 FAS786448 FKO786448 FUK786448 GEG786448 GOC786448 GXY786448 HHU786448 HRQ786448 IBM786448 ILI786448 IVE786448 JFA786448 JOW786448 JYS786448 KIO786448 KSK786448 LCG786448 LMC786448 LVY786448 MFU786448 MPQ786448 MZM786448 NJI786448 NTE786448 ODA786448 OMW786448 OWS786448 PGO786448 PQK786448 QAG786448 QKC786448 QTY786448 RDU786448 RNQ786448 RXM786448 SHI786448 SRE786448 TBA786448 TKW786448 TUS786448 UEO786448 UOK786448 UYG786448 VIC786448 VRY786448 WBU786448 WLQ786448 WVM786448 E851984 JA851984 SW851984 ACS851984 AMO851984 AWK851984 BGG851984 BQC851984 BZY851984 CJU851984 CTQ851984 DDM851984 DNI851984 DXE851984 EHA851984 EQW851984 FAS851984 FKO851984 FUK851984 GEG851984 GOC851984 GXY851984 HHU851984 HRQ851984 IBM851984 ILI851984 IVE851984 JFA851984 JOW851984 JYS851984 KIO851984 KSK851984 LCG851984 LMC851984 LVY851984 MFU851984 MPQ851984 MZM851984 NJI851984 NTE851984 ODA851984 OMW851984 OWS851984 PGO851984 PQK851984 QAG851984 QKC851984 QTY851984 RDU851984 RNQ851984 RXM851984 SHI851984 SRE851984 TBA851984 TKW851984 TUS851984 UEO851984 UOK851984 UYG851984 VIC851984 VRY851984 WBU851984 WLQ851984 WVM851984 E917520 JA917520 SW917520 ACS917520 AMO917520 AWK917520 BGG917520 BQC917520 BZY917520 CJU917520 CTQ917520 DDM917520 DNI917520 DXE917520 EHA917520 EQW917520 FAS917520 FKO917520 FUK917520 GEG917520 GOC917520 GXY917520 HHU917520 HRQ917520 IBM917520 ILI917520 IVE917520 JFA917520 JOW917520 JYS917520 KIO917520 KSK917520 LCG917520 LMC917520 LVY917520 MFU917520 MPQ917520 MZM917520 NJI917520 NTE917520 ODA917520 OMW917520 OWS917520 PGO917520 PQK917520 QAG917520 QKC917520 QTY917520 RDU917520 RNQ917520 RXM917520 SHI917520 SRE917520 TBA917520 TKW917520 TUS917520 UEO917520 UOK917520 UYG917520 VIC917520 VRY917520 WBU917520 WLQ917520 WVM917520 E983056 JA983056 SW983056 ACS983056 AMO983056 AWK983056 BGG983056 BQC983056 BZY983056 CJU983056 CTQ983056 DDM983056 DNI983056 DXE983056 EHA983056 EQW983056 FAS983056 FKO983056 FUK983056 GEG983056 GOC983056 GXY983056 HHU983056 HRQ983056 IBM983056 ILI983056 IVE983056 JFA983056 JOW983056 JYS983056 KIO983056 KSK983056 LCG983056 LMC983056 LVY983056 MFU983056 MPQ983056 MZM983056 NJI983056 NTE983056 ODA983056 OMW983056 OWS983056 PGO983056 PQK983056 QAG983056 QKC983056 QTY983056 RDU983056 RNQ983056 RXM983056 SHI983056 SRE983056 TBA983056 TKW983056 TUS983056 UEO983056 UOK983056 UYG983056 VIC983056 VRY983056 WBU983056 WLQ983056 WVM983056" xr:uid="{00000000-0002-0000-0000-000000000000}">
      <formula1>0</formula1>
    </dataValidation>
    <dataValidation type="decimal" operator="greaterThan" allowBlank="1" showInputMessage="1" showErrorMessage="1" errorTitle="CONDUCTIVITY" error="VALUE MUST BE POSITIVE" promptTitle="input value" prompt="enter the CONDUCTIVITY in milliSiemens/m for which you want converted values" sqref="D15 IZ15 SV15 ACR15 AMN15 AWJ15 BGF15 BQB15 BZX15 CJT15 CTP15 DDL15 DNH15 DXD15 EGZ15 EQV15 FAR15 FKN15 FUJ15 GEF15 GOB15 GXX15 HHT15 HRP15 IBL15 ILH15 IVD15 JEZ15 JOV15 JYR15 KIN15 KSJ15 LCF15 LMB15 LVX15 MFT15 MPP15 MZL15 NJH15 NTD15 OCZ15 OMV15 OWR15 PGN15 PQJ15 QAF15 QKB15 QTX15 RDT15 RNP15 RXL15 SHH15 SRD15 TAZ15 TKV15 TUR15 UEN15 UOJ15 UYF15 VIB15 VRX15 WBT15 WLP15 WVL15 D65551 IZ65551 SV65551 ACR65551 AMN65551 AWJ65551 BGF65551 BQB65551 BZX65551 CJT65551 CTP65551 DDL65551 DNH65551 DXD65551 EGZ65551 EQV65551 FAR65551 FKN65551 FUJ65551 GEF65551 GOB65551 GXX65551 HHT65551 HRP65551 IBL65551 ILH65551 IVD65551 JEZ65551 JOV65551 JYR65551 KIN65551 KSJ65551 LCF65551 LMB65551 LVX65551 MFT65551 MPP65551 MZL65551 NJH65551 NTD65551 OCZ65551 OMV65551 OWR65551 PGN65551 PQJ65551 QAF65551 QKB65551 QTX65551 RDT65551 RNP65551 RXL65551 SHH65551 SRD65551 TAZ65551 TKV65551 TUR65551 UEN65551 UOJ65551 UYF65551 VIB65551 VRX65551 WBT65551 WLP65551 WVL65551 D131087 IZ131087 SV131087 ACR131087 AMN131087 AWJ131087 BGF131087 BQB131087 BZX131087 CJT131087 CTP131087 DDL131087 DNH131087 DXD131087 EGZ131087 EQV131087 FAR131087 FKN131087 FUJ131087 GEF131087 GOB131087 GXX131087 HHT131087 HRP131087 IBL131087 ILH131087 IVD131087 JEZ131087 JOV131087 JYR131087 KIN131087 KSJ131087 LCF131087 LMB131087 LVX131087 MFT131087 MPP131087 MZL131087 NJH131087 NTD131087 OCZ131087 OMV131087 OWR131087 PGN131087 PQJ131087 QAF131087 QKB131087 QTX131087 RDT131087 RNP131087 RXL131087 SHH131087 SRD131087 TAZ131087 TKV131087 TUR131087 UEN131087 UOJ131087 UYF131087 VIB131087 VRX131087 WBT131087 WLP131087 WVL131087 D196623 IZ196623 SV196623 ACR196623 AMN196623 AWJ196623 BGF196623 BQB196623 BZX196623 CJT196623 CTP196623 DDL196623 DNH196623 DXD196623 EGZ196623 EQV196623 FAR196623 FKN196623 FUJ196623 GEF196623 GOB196623 GXX196623 HHT196623 HRP196623 IBL196623 ILH196623 IVD196623 JEZ196623 JOV196623 JYR196623 KIN196623 KSJ196623 LCF196623 LMB196623 LVX196623 MFT196623 MPP196623 MZL196623 NJH196623 NTD196623 OCZ196623 OMV196623 OWR196623 PGN196623 PQJ196623 QAF196623 QKB196623 QTX196623 RDT196623 RNP196623 RXL196623 SHH196623 SRD196623 TAZ196623 TKV196623 TUR196623 UEN196623 UOJ196623 UYF196623 VIB196623 VRX196623 WBT196623 WLP196623 WVL196623 D262159 IZ262159 SV262159 ACR262159 AMN262159 AWJ262159 BGF262159 BQB262159 BZX262159 CJT262159 CTP262159 DDL262159 DNH262159 DXD262159 EGZ262159 EQV262159 FAR262159 FKN262159 FUJ262159 GEF262159 GOB262159 GXX262159 HHT262159 HRP262159 IBL262159 ILH262159 IVD262159 JEZ262159 JOV262159 JYR262159 KIN262159 KSJ262159 LCF262159 LMB262159 LVX262159 MFT262159 MPP262159 MZL262159 NJH262159 NTD262159 OCZ262159 OMV262159 OWR262159 PGN262159 PQJ262159 QAF262159 QKB262159 QTX262159 RDT262159 RNP262159 RXL262159 SHH262159 SRD262159 TAZ262159 TKV262159 TUR262159 UEN262159 UOJ262159 UYF262159 VIB262159 VRX262159 WBT262159 WLP262159 WVL262159 D327695 IZ327695 SV327695 ACR327695 AMN327695 AWJ327695 BGF327695 BQB327695 BZX327695 CJT327695 CTP327695 DDL327695 DNH327695 DXD327695 EGZ327695 EQV327695 FAR327695 FKN327695 FUJ327695 GEF327695 GOB327695 GXX327695 HHT327695 HRP327695 IBL327695 ILH327695 IVD327695 JEZ327695 JOV327695 JYR327695 KIN327695 KSJ327695 LCF327695 LMB327695 LVX327695 MFT327695 MPP327695 MZL327695 NJH327695 NTD327695 OCZ327695 OMV327695 OWR327695 PGN327695 PQJ327695 QAF327695 QKB327695 QTX327695 RDT327695 RNP327695 RXL327695 SHH327695 SRD327695 TAZ327695 TKV327695 TUR327695 UEN327695 UOJ327695 UYF327695 VIB327695 VRX327695 WBT327695 WLP327695 WVL327695 D393231 IZ393231 SV393231 ACR393231 AMN393231 AWJ393231 BGF393231 BQB393231 BZX393231 CJT393231 CTP393231 DDL393231 DNH393231 DXD393231 EGZ393231 EQV393231 FAR393231 FKN393231 FUJ393231 GEF393231 GOB393231 GXX393231 HHT393231 HRP393231 IBL393231 ILH393231 IVD393231 JEZ393231 JOV393231 JYR393231 KIN393231 KSJ393231 LCF393231 LMB393231 LVX393231 MFT393231 MPP393231 MZL393231 NJH393231 NTD393231 OCZ393231 OMV393231 OWR393231 PGN393231 PQJ393231 QAF393231 QKB393231 QTX393231 RDT393231 RNP393231 RXL393231 SHH393231 SRD393231 TAZ393231 TKV393231 TUR393231 UEN393231 UOJ393231 UYF393231 VIB393231 VRX393231 WBT393231 WLP393231 WVL393231 D458767 IZ458767 SV458767 ACR458767 AMN458767 AWJ458767 BGF458767 BQB458767 BZX458767 CJT458767 CTP458767 DDL458767 DNH458767 DXD458767 EGZ458767 EQV458767 FAR458767 FKN458767 FUJ458767 GEF458767 GOB458767 GXX458767 HHT458767 HRP458767 IBL458767 ILH458767 IVD458767 JEZ458767 JOV458767 JYR458767 KIN458767 KSJ458767 LCF458767 LMB458767 LVX458767 MFT458767 MPP458767 MZL458767 NJH458767 NTD458767 OCZ458767 OMV458767 OWR458767 PGN458767 PQJ458767 QAF458767 QKB458767 QTX458767 RDT458767 RNP458767 RXL458767 SHH458767 SRD458767 TAZ458767 TKV458767 TUR458767 UEN458767 UOJ458767 UYF458767 VIB458767 VRX458767 WBT458767 WLP458767 WVL458767 D524303 IZ524303 SV524303 ACR524303 AMN524303 AWJ524303 BGF524303 BQB524303 BZX524303 CJT524303 CTP524303 DDL524303 DNH524303 DXD524303 EGZ524303 EQV524303 FAR524303 FKN524303 FUJ524303 GEF524303 GOB524303 GXX524303 HHT524303 HRP524303 IBL524303 ILH524303 IVD524303 JEZ524303 JOV524303 JYR524303 KIN524303 KSJ524303 LCF524303 LMB524303 LVX524303 MFT524303 MPP524303 MZL524303 NJH524303 NTD524303 OCZ524303 OMV524303 OWR524303 PGN524303 PQJ524303 QAF524303 QKB524303 QTX524303 RDT524303 RNP524303 RXL524303 SHH524303 SRD524303 TAZ524303 TKV524303 TUR524303 UEN524303 UOJ524303 UYF524303 VIB524303 VRX524303 WBT524303 WLP524303 WVL524303 D589839 IZ589839 SV589839 ACR589839 AMN589839 AWJ589839 BGF589839 BQB589839 BZX589839 CJT589839 CTP589839 DDL589839 DNH589839 DXD589839 EGZ589839 EQV589839 FAR589839 FKN589839 FUJ589839 GEF589839 GOB589839 GXX589839 HHT589839 HRP589839 IBL589839 ILH589839 IVD589839 JEZ589839 JOV589839 JYR589839 KIN589839 KSJ589839 LCF589839 LMB589839 LVX589839 MFT589839 MPP589839 MZL589839 NJH589839 NTD589839 OCZ589839 OMV589839 OWR589839 PGN589839 PQJ589839 QAF589839 QKB589839 QTX589839 RDT589839 RNP589839 RXL589839 SHH589839 SRD589839 TAZ589839 TKV589839 TUR589839 UEN589839 UOJ589839 UYF589839 VIB589839 VRX589839 WBT589839 WLP589839 WVL589839 D655375 IZ655375 SV655375 ACR655375 AMN655375 AWJ655375 BGF655375 BQB655375 BZX655375 CJT655375 CTP655375 DDL655375 DNH655375 DXD655375 EGZ655375 EQV655375 FAR655375 FKN655375 FUJ655375 GEF655375 GOB655375 GXX655375 HHT655375 HRP655375 IBL655375 ILH655375 IVD655375 JEZ655375 JOV655375 JYR655375 KIN655375 KSJ655375 LCF655375 LMB655375 LVX655375 MFT655375 MPP655375 MZL655375 NJH655375 NTD655375 OCZ655375 OMV655375 OWR655375 PGN655375 PQJ655375 QAF655375 QKB655375 QTX655375 RDT655375 RNP655375 RXL655375 SHH655375 SRD655375 TAZ655375 TKV655375 TUR655375 UEN655375 UOJ655375 UYF655375 VIB655375 VRX655375 WBT655375 WLP655375 WVL655375 D720911 IZ720911 SV720911 ACR720911 AMN720911 AWJ720911 BGF720911 BQB720911 BZX720911 CJT720911 CTP720911 DDL720911 DNH720911 DXD720911 EGZ720911 EQV720911 FAR720911 FKN720911 FUJ720911 GEF720911 GOB720911 GXX720911 HHT720911 HRP720911 IBL720911 ILH720911 IVD720911 JEZ720911 JOV720911 JYR720911 KIN720911 KSJ720911 LCF720911 LMB720911 LVX720911 MFT720911 MPP720911 MZL720911 NJH720911 NTD720911 OCZ720911 OMV720911 OWR720911 PGN720911 PQJ720911 QAF720911 QKB720911 QTX720911 RDT720911 RNP720911 RXL720911 SHH720911 SRD720911 TAZ720911 TKV720911 TUR720911 UEN720911 UOJ720911 UYF720911 VIB720911 VRX720911 WBT720911 WLP720911 WVL720911 D786447 IZ786447 SV786447 ACR786447 AMN786447 AWJ786447 BGF786447 BQB786447 BZX786447 CJT786447 CTP786447 DDL786447 DNH786447 DXD786447 EGZ786447 EQV786447 FAR786447 FKN786447 FUJ786447 GEF786447 GOB786447 GXX786447 HHT786447 HRP786447 IBL786447 ILH786447 IVD786447 JEZ786447 JOV786447 JYR786447 KIN786447 KSJ786447 LCF786447 LMB786447 LVX786447 MFT786447 MPP786447 MZL786447 NJH786447 NTD786447 OCZ786447 OMV786447 OWR786447 PGN786447 PQJ786447 QAF786447 QKB786447 QTX786447 RDT786447 RNP786447 RXL786447 SHH786447 SRD786447 TAZ786447 TKV786447 TUR786447 UEN786447 UOJ786447 UYF786447 VIB786447 VRX786447 WBT786447 WLP786447 WVL786447 D851983 IZ851983 SV851983 ACR851983 AMN851983 AWJ851983 BGF851983 BQB851983 BZX851983 CJT851983 CTP851983 DDL851983 DNH851983 DXD851983 EGZ851983 EQV851983 FAR851983 FKN851983 FUJ851983 GEF851983 GOB851983 GXX851983 HHT851983 HRP851983 IBL851983 ILH851983 IVD851983 JEZ851983 JOV851983 JYR851983 KIN851983 KSJ851983 LCF851983 LMB851983 LVX851983 MFT851983 MPP851983 MZL851983 NJH851983 NTD851983 OCZ851983 OMV851983 OWR851983 PGN851983 PQJ851983 QAF851983 QKB851983 QTX851983 RDT851983 RNP851983 RXL851983 SHH851983 SRD851983 TAZ851983 TKV851983 TUR851983 UEN851983 UOJ851983 UYF851983 VIB851983 VRX851983 WBT851983 WLP851983 WVL851983 D917519 IZ917519 SV917519 ACR917519 AMN917519 AWJ917519 BGF917519 BQB917519 BZX917519 CJT917519 CTP917519 DDL917519 DNH917519 DXD917519 EGZ917519 EQV917519 FAR917519 FKN917519 FUJ917519 GEF917519 GOB917519 GXX917519 HHT917519 HRP917519 IBL917519 ILH917519 IVD917519 JEZ917519 JOV917519 JYR917519 KIN917519 KSJ917519 LCF917519 LMB917519 LVX917519 MFT917519 MPP917519 MZL917519 NJH917519 NTD917519 OCZ917519 OMV917519 OWR917519 PGN917519 PQJ917519 QAF917519 QKB917519 QTX917519 RDT917519 RNP917519 RXL917519 SHH917519 SRD917519 TAZ917519 TKV917519 TUR917519 UEN917519 UOJ917519 UYF917519 VIB917519 VRX917519 WBT917519 WLP917519 WVL917519 D983055 IZ983055 SV983055 ACR983055 AMN983055 AWJ983055 BGF983055 BQB983055 BZX983055 CJT983055 CTP983055 DDL983055 DNH983055 DXD983055 EGZ983055 EQV983055 FAR983055 FKN983055 FUJ983055 GEF983055 GOB983055 GXX983055 HHT983055 HRP983055 IBL983055 ILH983055 IVD983055 JEZ983055 JOV983055 JYR983055 KIN983055 KSJ983055 LCF983055 LMB983055 LVX983055 MFT983055 MPP983055 MZL983055 NJH983055 NTD983055 OCZ983055 OMV983055 OWR983055 PGN983055 PQJ983055 QAF983055 QKB983055 QTX983055 RDT983055 RNP983055 RXL983055 SHH983055 SRD983055 TAZ983055 TKV983055 TUR983055 UEN983055 UOJ983055 UYF983055 VIB983055 VRX983055 WBT983055 WLP983055 WVL983055" xr:uid="{00000000-0002-0000-0000-000001000000}">
      <formula1>0</formula1>
    </dataValidation>
    <dataValidation type="decimal" operator="greaterThan" allowBlank="1" showInputMessage="1" showErrorMessage="1" errorTitle="CONDUCTIVITY" error="VALUE MUST BE POSITIVE" promptTitle="input value" prompt="enter the CONDUCTIVITY in milliSiemens/cm for which you want converted values" sqref="C14 IY14 SU14 ACQ14 AMM14 AWI14 BGE14 BQA14 BZW14 CJS14 CTO14 DDK14 DNG14 DXC14 EGY14 EQU14 FAQ14 FKM14 FUI14 GEE14 GOA14 GXW14 HHS14 HRO14 IBK14 ILG14 IVC14 JEY14 JOU14 JYQ14 KIM14 KSI14 LCE14 LMA14 LVW14 MFS14 MPO14 MZK14 NJG14 NTC14 OCY14 OMU14 OWQ14 PGM14 PQI14 QAE14 QKA14 QTW14 RDS14 RNO14 RXK14 SHG14 SRC14 TAY14 TKU14 TUQ14 UEM14 UOI14 UYE14 VIA14 VRW14 WBS14 WLO14 WVK14 C65550 IY65550 SU65550 ACQ65550 AMM65550 AWI65550 BGE65550 BQA65550 BZW65550 CJS65550 CTO65550 DDK65550 DNG65550 DXC65550 EGY65550 EQU65550 FAQ65550 FKM65550 FUI65550 GEE65550 GOA65550 GXW65550 HHS65550 HRO65550 IBK65550 ILG65550 IVC65550 JEY65550 JOU65550 JYQ65550 KIM65550 KSI65550 LCE65550 LMA65550 LVW65550 MFS65550 MPO65550 MZK65550 NJG65550 NTC65550 OCY65550 OMU65550 OWQ65550 PGM65550 PQI65550 QAE65550 QKA65550 QTW65550 RDS65550 RNO65550 RXK65550 SHG65550 SRC65550 TAY65550 TKU65550 TUQ65550 UEM65550 UOI65550 UYE65550 VIA65550 VRW65550 WBS65550 WLO65550 WVK65550 C131086 IY131086 SU131086 ACQ131086 AMM131086 AWI131086 BGE131086 BQA131086 BZW131086 CJS131086 CTO131086 DDK131086 DNG131086 DXC131086 EGY131086 EQU131086 FAQ131086 FKM131086 FUI131086 GEE131086 GOA131086 GXW131086 HHS131086 HRO131086 IBK131086 ILG131086 IVC131086 JEY131086 JOU131086 JYQ131086 KIM131086 KSI131086 LCE131086 LMA131086 LVW131086 MFS131086 MPO131086 MZK131086 NJG131086 NTC131086 OCY131086 OMU131086 OWQ131086 PGM131086 PQI131086 QAE131086 QKA131086 QTW131086 RDS131086 RNO131086 RXK131086 SHG131086 SRC131086 TAY131086 TKU131086 TUQ131086 UEM131086 UOI131086 UYE131086 VIA131086 VRW131086 WBS131086 WLO131086 WVK131086 C196622 IY196622 SU196622 ACQ196622 AMM196622 AWI196622 BGE196622 BQA196622 BZW196622 CJS196622 CTO196622 DDK196622 DNG196622 DXC196622 EGY196622 EQU196622 FAQ196622 FKM196622 FUI196622 GEE196622 GOA196622 GXW196622 HHS196622 HRO196622 IBK196622 ILG196622 IVC196622 JEY196622 JOU196622 JYQ196622 KIM196622 KSI196622 LCE196622 LMA196622 LVW196622 MFS196622 MPO196622 MZK196622 NJG196622 NTC196622 OCY196622 OMU196622 OWQ196622 PGM196622 PQI196622 QAE196622 QKA196622 QTW196622 RDS196622 RNO196622 RXK196622 SHG196622 SRC196622 TAY196622 TKU196622 TUQ196622 UEM196622 UOI196622 UYE196622 VIA196622 VRW196622 WBS196622 WLO196622 WVK196622 C262158 IY262158 SU262158 ACQ262158 AMM262158 AWI262158 BGE262158 BQA262158 BZW262158 CJS262158 CTO262158 DDK262158 DNG262158 DXC262158 EGY262158 EQU262158 FAQ262158 FKM262158 FUI262158 GEE262158 GOA262158 GXW262158 HHS262158 HRO262158 IBK262158 ILG262158 IVC262158 JEY262158 JOU262158 JYQ262158 KIM262158 KSI262158 LCE262158 LMA262158 LVW262158 MFS262158 MPO262158 MZK262158 NJG262158 NTC262158 OCY262158 OMU262158 OWQ262158 PGM262158 PQI262158 QAE262158 QKA262158 QTW262158 RDS262158 RNO262158 RXK262158 SHG262158 SRC262158 TAY262158 TKU262158 TUQ262158 UEM262158 UOI262158 UYE262158 VIA262158 VRW262158 WBS262158 WLO262158 WVK262158 C327694 IY327694 SU327694 ACQ327694 AMM327694 AWI327694 BGE327694 BQA327694 BZW327694 CJS327694 CTO327694 DDK327694 DNG327694 DXC327694 EGY327694 EQU327694 FAQ327694 FKM327694 FUI327694 GEE327694 GOA327694 GXW327694 HHS327694 HRO327694 IBK327694 ILG327694 IVC327694 JEY327694 JOU327694 JYQ327694 KIM327694 KSI327694 LCE327694 LMA327694 LVW327694 MFS327694 MPO327694 MZK327694 NJG327694 NTC327694 OCY327694 OMU327694 OWQ327694 PGM327694 PQI327694 QAE327694 QKA327694 QTW327694 RDS327694 RNO327694 RXK327694 SHG327694 SRC327694 TAY327694 TKU327694 TUQ327694 UEM327694 UOI327694 UYE327694 VIA327694 VRW327694 WBS327694 WLO327694 WVK327694 C393230 IY393230 SU393230 ACQ393230 AMM393230 AWI393230 BGE393230 BQA393230 BZW393230 CJS393230 CTO393230 DDK393230 DNG393230 DXC393230 EGY393230 EQU393230 FAQ393230 FKM393230 FUI393230 GEE393230 GOA393230 GXW393230 HHS393230 HRO393230 IBK393230 ILG393230 IVC393230 JEY393230 JOU393230 JYQ393230 KIM393230 KSI393230 LCE393230 LMA393230 LVW393230 MFS393230 MPO393230 MZK393230 NJG393230 NTC393230 OCY393230 OMU393230 OWQ393230 PGM393230 PQI393230 QAE393230 QKA393230 QTW393230 RDS393230 RNO393230 RXK393230 SHG393230 SRC393230 TAY393230 TKU393230 TUQ393230 UEM393230 UOI393230 UYE393230 VIA393230 VRW393230 WBS393230 WLO393230 WVK393230 C458766 IY458766 SU458766 ACQ458766 AMM458766 AWI458766 BGE458766 BQA458766 BZW458766 CJS458766 CTO458766 DDK458766 DNG458766 DXC458766 EGY458766 EQU458766 FAQ458766 FKM458766 FUI458766 GEE458766 GOA458766 GXW458766 HHS458766 HRO458766 IBK458766 ILG458766 IVC458766 JEY458766 JOU458766 JYQ458766 KIM458766 KSI458766 LCE458766 LMA458766 LVW458766 MFS458766 MPO458766 MZK458766 NJG458766 NTC458766 OCY458766 OMU458766 OWQ458766 PGM458766 PQI458766 QAE458766 QKA458766 QTW458766 RDS458766 RNO458766 RXK458766 SHG458766 SRC458766 TAY458766 TKU458766 TUQ458766 UEM458766 UOI458766 UYE458766 VIA458766 VRW458766 WBS458766 WLO458766 WVK458766 C524302 IY524302 SU524302 ACQ524302 AMM524302 AWI524302 BGE524302 BQA524302 BZW524302 CJS524302 CTO524302 DDK524302 DNG524302 DXC524302 EGY524302 EQU524302 FAQ524302 FKM524302 FUI524302 GEE524302 GOA524302 GXW524302 HHS524302 HRO524302 IBK524302 ILG524302 IVC524302 JEY524302 JOU524302 JYQ524302 KIM524302 KSI524302 LCE524302 LMA524302 LVW524302 MFS524302 MPO524302 MZK524302 NJG524302 NTC524302 OCY524302 OMU524302 OWQ524302 PGM524302 PQI524302 QAE524302 QKA524302 QTW524302 RDS524302 RNO524302 RXK524302 SHG524302 SRC524302 TAY524302 TKU524302 TUQ524302 UEM524302 UOI524302 UYE524302 VIA524302 VRW524302 WBS524302 WLO524302 WVK524302 C589838 IY589838 SU589838 ACQ589838 AMM589838 AWI589838 BGE589838 BQA589838 BZW589838 CJS589838 CTO589838 DDK589838 DNG589838 DXC589838 EGY589838 EQU589838 FAQ589838 FKM589838 FUI589838 GEE589838 GOA589838 GXW589838 HHS589838 HRO589838 IBK589838 ILG589838 IVC589838 JEY589838 JOU589838 JYQ589838 KIM589838 KSI589838 LCE589838 LMA589838 LVW589838 MFS589838 MPO589838 MZK589838 NJG589838 NTC589838 OCY589838 OMU589838 OWQ589838 PGM589838 PQI589838 QAE589838 QKA589838 QTW589838 RDS589838 RNO589838 RXK589838 SHG589838 SRC589838 TAY589838 TKU589838 TUQ589838 UEM589838 UOI589838 UYE589838 VIA589838 VRW589838 WBS589838 WLO589838 WVK589838 C655374 IY655374 SU655374 ACQ655374 AMM655374 AWI655374 BGE655374 BQA655374 BZW655374 CJS655374 CTO655374 DDK655374 DNG655374 DXC655374 EGY655374 EQU655374 FAQ655374 FKM655374 FUI655374 GEE655374 GOA655374 GXW655374 HHS655374 HRO655374 IBK655374 ILG655374 IVC655374 JEY655374 JOU655374 JYQ655374 KIM655374 KSI655374 LCE655374 LMA655374 LVW655374 MFS655374 MPO655374 MZK655374 NJG655374 NTC655374 OCY655374 OMU655374 OWQ655374 PGM655374 PQI655374 QAE655374 QKA655374 QTW655374 RDS655374 RNO655374 RXK655374 SHG655374 SRC655374 TAY655374 TKU655374 TUQ655374 UEM655374 UOI655374 UYE655374 VIA655374 VRW655374 WBS655374 WLO655374 WVK655374 C720910 IY720910 SU720910 ACQ720910 AMM720910 AWI720910 BGE720910 BQA720910 BZW720910 CJS720910 CTO720910 DDK720910 DNG720910 DXC720910 EGY720910 EQU720910 FAQ720910 FKM720910 FUI720910 GEE720910 GOA720910 GXW720910 HHS720910 HRO720910 IBK720910 ILG720910 IVC720910 JEY720910 JOU720910 JYQ720910 KIM720910 KSI720910 LCE720910 LMA720910 LVW720910 MFS720910 MPO720910 MZK720910 NJG720910 NTC720910 OCY720910 OMU720910 OWQ720910 PGM720910 PQI720910 QAE720910 QKA720910 QTW720910 RDS720910 RNO720910 RXK720910 SHG720910 SRC720910 TAY720910 TKU720910 TUQ720910 UEM720910 UOI720910 UYE720910 VIA720910 VRW720910 WBS720910 WLO720910 WVK720910 C786446 IY786446 SU786446 ACQ786446 AMM786446 AWI786446 BGE786446 BQA786446 BZW786446 CJS786446 CTO786446 DDK786446 DNG786446 DXC786446 EGY786446 EQU786446 FAQ786446 FKM786446 FUI786446 GEE786446 GOA786446 GXW786446 HHS786446 HRO786446 IBK786446 ILG786446 IVC786446 JEY786446 JOU786446 JYQ786446 KIM786446 KSI786446 LCE786446 LMA786446 LVW786446 MFS786446 MPO786446 MZK786446 NJG786446 NTC786446 OCY786446 OMU786446 OWQ786446 PGM786446 PQI786446 QAE786446 QKA786446 QTW786446 RDS786446 RNO786446 RXK786446 SHG786446 SRC786446 TAY786446 TKU786446 TUQ786446 UEM786446 UOI786446 UYE786446 VIA786446 VRW786446 WBS786446 WLO786446 WVK786446 C851982 IY851982 SU851982 ACQ851982 AMM851982 AWI851982 BGE851982 BQA851982 BZW851982 CJS851982 CTO851982 DDK851982 DNG851982 DXC851982 EGY851982 EQU851982 FAQ851982 FKM851982 FUI851982 GEE851982 GOA851982 GXW851982 HHS851982 HRO851982 IBK851982 ILG851982 IVC851982 JEY851982 JOU851982 JYQ851982 KIM851982 KSI851982 LCE851982 LMA851982 LVW851982 MFS851982 MPO851982 MZK851982 NJG851982 NTC851982 OCY851982 OMU851982 OWQ851982 PGM851982 PQI851982 QAE851982 QKA851982 QTW851982 RDS851982 RNO851982 RXK851982 SHG851982 SRC851982 TAY851982 TKU851982 TUQ851982 UEM851982 UOI851982 UYE851982 VIA851982 VRW851982 WBS851982 WLO851982 WVK851982 C917518 IY917518 SU917518 ACQ917518 AMM917518 AWI917518 BGE917518 BQA917518 BZW917518 CJS917518 CTO917518 DDK917518 DNG917518 DXC917518 EGY917518 EQU917518 FAQ917518 FKM917518 FUI917518 GEE917518 GOA917518 GXW917518 HHS917518 HRO917518 IBK917518 ILG917518 IVC917518 JEY917518 JOU917518 JYQ917518 KIM917518 KSI917518 LCE917518 LMA917518 LVW917518 MFS917518 MPO917518 MZK917518 NJG917518 NTC917518 OCY917518 OMU917518 OWQ917518 PGM917518 PQI917518 QAE917518 QKA917518 QTW917518 RDS917518 RNO917518 RXK917518 SHG917518 SRC917518 TAY917518 TKU917518 TUQ917518 UEM917518 UOI917518 UYE917518 VIA917518 VRW917518 WBS917518 WLO917518 WVK917518 C983054 IY983054 SU983054 ACQ983054 AMM983054 AWI983054 BGE983054 BQA983054 BZW983054 CJS983054 CTO983054 DDK983054 DNG983054 DXC983054 EGY983054 EQU983054 FAQ983054 FKM983054 FUI983054 GEE983054 GOA983054 GXW983054 HHS983054 HRO983054 IBK983054 ILG983054 IVC983054 JEY983054 JOU983054 JYQ983054 KIM983054 KSI983054 LCE983054 LMA983054 LVW983054 MFS983054 MPO983054 MZK983054 NJG983054 NTC983054 OCY983054 OMU983054 OWQ983054 PGM983054 PQI983054 QAE983054 QKA983054 QTW983054 RDS983054 RNO983054 RXK983054 SHG983054 SRC983054 TAY983054 TKU983054 TUQ983054 UEM983054 UOI983054 UYE983054 VIA983054 VRW983054 WBS983054 WLO983054 WVK983054" xr:uid="{00000000-0002-0000-0000-000002000000}">
      <formula1>0</formula1>
    </dataValidation>
    <dataValidation type="decimal" operator="greaterThan" allowBlank="1" showInputMessage="1" showErrorMessage="1" errorTitle="CONDUCTIVITY" error="VALUE MUST BE POSITIVE" promptTitle="input value" prompt="enter the CONDUCTIVITY in microSiemens/cm for which you want converted values" sqref="B13 IX13 ST13 ACP13 AML13 AWH13 BGD13 BPZ13 BZV13 CJR13 CTN13 DDJ13 DNF13 DXB13 EGX13 EQT13 FAP13 FKL13 FUH13 GED13 GNZ13 GXV13 HHR13 HRN13 IBJ13 ILF13 IVB13 JEX13 JOT13 JYP13 KIL13 KSH13 LCD13 LLZ13 LVV13 MFR13 MPN13 MZJ13 NJF13 NTB13 OCX13 OMT13 OWP13 PGL13 PQH13 QAD13 QJZ13 QTV13 RDR13 RNN13 RXJ13 SHF13 SRB13 TAX13 TKT13 TUP13 UEL13 UOH13 UYD13 VHZ13 VRV13 WBR13 WLN13 WVJ13 B65549 IX65549 ST65549 ACP65549 AML65549 AWH65549 BGD65549 BPZ65549 BZV65549 CJR65549 CTN65549 DDJ65549 DNF65549 DXB65549 EGX65549 EQT65549 FAP65549 FKL65549 FUH65549 GED65549 GNZ65549 GXV65549 HHR65549 HRN65549 IBJ65549 ILF65549 IVB65549 JEX65549 JOT65549 JYP65549 KIL65549 KSH65549 LCD65549 LLZ65549 LVV65549 MFR65549 MPN65549 MZJ65549 NJF65549 NTB65549 OCX65549 OMT65549 OWP65549 PGL65549 PQH65549 QAD65549 QJZ65549 QTV65549 RDR65549 RNN65549 RXJ65549 SHF65549 SRB65549 TAX65549 TKT65549 TUP65549 UEL65549 UOH65549 UYD65549 VHZ65549 VRV65549 WBR65549 WLN65549 WVJ65549 B131085 IX131085 ST131085 ACP131085 AML131085 AWH131085 BGD131085 BPZ131085 BZV131085 CJR131085 CTN131085 DDJ131085 DNF131085 DXB131085 EGX131085 EQT131085 FAP131085 FKL131085 FUH131085 GED131085 GNZ131085 GXV131085 HHR131085 HRN131085 IBJ131085 ILF131085 IVB131085 JEX131085 JOT131085 JYP131085 KIL131085 KSH131085 LCD131085 LLZ131085 LVV131085 MFR131085 MPN131085 MZJ131085 NJF131085 NTB131085 OCX131085 OMT131085 OWP131085 PGL131085 PQH131085 QAD131085 QJZ131085 QTV131085 RDR131085 RNN131085 RXJ131085 SHF131085 SRB131085 TAX131085 TKT131085 TUP131085 UEL131085 UOH131085 UYD131085 VHZ131085 VRV131085 WBR131085 WLN131085 WVJ131085 B196621 IX196621 ST196621 ACP196621 AML196621 AWH196621 BGD196621 BPZ196621 BZV196621 CJR196621 CTN196621 DDJ196621 DNF196621 DXB196621 EGX196621 EQT196621 FAP196621 FKL196621 FUH196621 GED196621 GNZ196621 GXV196621 HHR196621 HRN196621 IBJ196621 ILF196621 IVB196621 JEX196621 JOT196621 JYP196621 KIL196621 KSH196621 LCD196621 LLZ196621 LVV196621 MFR196621 MPN196621 MZJ196621 NJF196621 NTB196621 OCX196621 OMT196621 OWP196621 PGL196621 PQH196621 QAD196621 QJZ196621 QTV196621 RDR196621 RNN196621 RXJ196621 SHF196621 SRB196621 TAX196621 TKT196621 TUP196621 UEL196621 UOH196621 UYD196621 VHZ196621 VRV196621 WBR196621 WLN196621 WVJ196621 B262157 IX262157 ST262157 ACP262157 AML262157 AWH262157 BGD262157 BPZ262157 BZV262157 CJR262157 CTN262157 DDJ262157 DNF262157 DXB262157 EGX262157 EQT262157 FAP262157 FKL262157 FUH262157 GED262157 GNZ262157 GXV262157 HHR262157 HRN262157 IBJ262157 ILF262157 IVB262157 JEX262157 JOT262157 JYP262157 KIL262157 KSH262157 LCD262157 LLZ262157 LVV262157 MFR262157 MPN262157 MZJ262157 NJF262157 NTB262157 OCX262157 OMT262157 OWP262157 PGL262157 PQH262157 QAD262157 QJZ262157 QTV262157 RDR262157 RNN262157 RXJ262157 SHF262157 SRB262157 TAX262157 TKT262157 TUP262157 UEL262157 UOH262157 UYD262157 VHZ262157 VRV262157 WBR262157 WLN262157 WVJ262157 B327693 IX327693 ST327693 ACP327693 AML327693 AWH327693 BGD327693 BPZ327693 BZV327693 CJR327693 CTN327693 DDJ327693 DNF327693 DXB327693 EGX327693 EQT327693 FAP327693 FKL327693 FUH327693 GED327693 GNZ327693 GXV327693 HHR327693 HRN327693 IBJ327693 ILF327693 IVB327693 JEX327693 JOT327693 JYP327693 KIL327693 KSH327693 LCD327693 LLZ327693 LVV327693 MFR327693 MPN327693 MZJ327693 NJF327693 NTB327693 OCX327693 OMT327693 OWP327693 PGL327693 PQH327693 QAD327693 QJZ327693 QTV327693 RDR327693 RNN327693 RXJ327693 SHF327693 SRB327693 TAX327693 TKT327693 TUP327693 UEL327693 UOH327693 UYD327693 VHZ327693 VRV327693 WBR327693 WLN327693 WVJ327693 B393229 IX393229 ST393229 ACP393229 AML393229 AWH393229 BGD393229 BPZ393229 BZV393229 CJR393229 CTN393229 DDJ393229 DNF393229 DXB393229 EGX393229 EQT393229 FAP393229 FKL393229 FUH393229 GED393229 GNZ393229 GXV393229 HHR393229 HRN393229 IBJ393229 ILF393229 IVB393229 JEX393229 JOT393229 JYP393229 KIL393229 KSH393229 LCD393229 LLZ393229 LVV393229 MFR393229 MPN393229 MZJ393229 NJF393229 NTB393229 OCX393229 OMT393229 OWP393229 PGL393229 PQH393229 QAD393229 QJZ393229 QTV393229 RDR393229 RNN393229 RXJ393229 SHF393229 SRB393229 TAX393229 TKT393229 TUP393229 UEL393229 UOH393229 UYD393229 VHZ393229 VRV393229 WBR393229 WLN393229 WVJ393229 B458765 IX458765 ST458765 ACP458765 AML458765 AWH458765 BGD458765 BPZ458765 BZV458765 CJR458765 CTN458765 DDJ458765 DNF458765 DXB458765 EGX458765 EQT458765 FAP458765 FKL458765 FUH458765 GED458765 GNZ458765 GXV458765 HHR458765 HRN458765 IBJ458765 ILF458765 IVB458765 JEX458765 JOT458765 JYP458765 KIL458765 KSH458765 LCD458765 LLZ458765 LVV458765 MFR458765 MPN458765 MZJ458765 NJF458765 NTB458765 OCX458765 OMT458765 OWP458765 PGL458765 PQH458765 QAD458765 QJZ458765 QTV458765 RDR458765 RNN458765 RXJ458765 SHF458765 SRB458765 TAX458765 TKT458765 TUP458765 UEL458765 UOH458765 UYD458765 VHZ458765 VRV458765 WBR458765 WLN458765 WVJ458765 B524301 IX524301 ST524301 ACP524301 AML524301 AWH524301 BGD524301 BPZ524301 BZV524301 CJR524301 CTN524301 DDJ524301 DNF524301 DXB524301 EGX524301 EQT524301 FAP524301 FKL524301 FUH524301 GED524301 GNZ524301 GXV524301 HHR524301 HRN524301 IBJ524301 ILF524301 IVB524301 JEX524301 JOT524301 JYP524301 KIL524301 KSH524301 LCD524301 LLZ524301 LVV524301 MFR524301 MPN524301 MZJ524301 NJF524301 NTB524301 OCX524301 OMT524301 OWP524301 PGL524301 PQH524301 QAD524301 QJZ524301 QTV524301 RDR524301 RNN524301 RXJ524301 SHF524301 SRB524301 TAX524301 TKT524301 TUP524301 UEL524301 UOH524301 UYD524301 VHZ524301 VRV524301 WBR524301 WLN524301 WVJ524301 B589837 IX589837 ST589837 ACP589837 AML589837 AWH589837 BGD589837 BPZ589837 BZV589837 CJR589837 CTN589837 DDJ589837 DNF589837 DXB589837 EGX589837 EQT589837 FAP589837 FKL589837 FUH589837 GED589837 GNZ589837 GXV589837 HHR589837 HRN589837 IBJ589837 ILF589837 IVB589837 JEX589837 JOT589837 JYP589837 KIL589837 KSH589837 LCD589837 LLZ589837 LVV589837 MFR589837 MPN589837 MZJ589837 NJF589837 NTB589837 OCX589837 OMT589837 OWP589837 PGL589837 PQH589837 QAD589837 QJZ589837 QTV589837 RDR589837 RNN589837 RXJ589837 SHF589837 SRB589837 TAX589837 TKT589837 TUP589837 UEL589837 UOH589837 UYD589837 VHZ589837 VRV589837 WBR589837 WLN589837 WVJ589837 B655373 IX655373 ST655373 ACP655373 AML655373 AWH655373 BGD655373 BPZ655373 BZV655373 CJR655373 CTN655373 DDJ655373 DNF655373 DXB655373 EGX655373 EQT655373 FAP655373 FKL655373 FUH655373 GED655373 GNZ655373 GXV655373 HHR655373 HRN655373 IBJ655373 ILF655373 IVB655373 JEX655373 JOT655373 JYP655373 KIL655373 KSH655373 LCD655373 LLZ655373 LVV655373 MFR655373 MPN655373 MZJ655373 NJF655373 NTB655373 OCX655373 OMT655373 OWP655373 PGL655373 PQH655373 QAD655373 QJZ655373 QTV655373 RDR655373 RNN655373 RXJ655373 SHF655373 SRB655373 TAX655373 TKT655373 TUP655373 UEL655373 UOH655373 UYD655373 VHZ655373 VRV655373 WBR655373 WLN655373 WVJ655373 B720909 IX720909 ST720909 ACP720909 AML720909 AWH720909 BGD720909 BPZ720909 BZV720909 CJR720909 CTN720909 DDJ720909 DNF720909 DXB720909 EGX720909 EQT720909 FAP720909 FKL720909 FUH720909 GED720909 GNZ720909 GXV720909 HHR720909 HRN720909 IBJ720909 ILF720909 IVB720909 JEX720909 JOT720909 JYP720909 KIL720909 KSH720909 LCD720909 LLZ720909 LVV720909 MFR720909 MPN720909 MZJ720909 NJF720909 NTB720909 OCX720909 OMT720909 OWP720909 PGL720909 PQH720909 QAD720909 QJZ720909 QTV720909 RDR720909 RNN720909 RXJ720909 SHF720909 SRB720909 TAX720909 TKT720909 TUP720909 UEL720909 UOH720909 UYD720909 VHZ720909 VRV720909 WBR720909 WLN720909 WVJ720909 B786445 IX786445 ST786445 ACP786445 AML786445 AWH786445 BGD786445 BPZ786445 BZV786445 CJR786445 CTN786445 DDJ786445 DNF786445 DXB786445 EGX786445 EQT786445 FAP786445 FKL786445 FUH786445 GED786445 GNZ786445 GXV786445 HHR786445 HRN786445 IBJ786445 ILF786445 IVB786445 JEX786445 JOT786445 JYP786445 KIL786445 KSH786445 LCD786445 LLZ786445 LVV786445 MFR786445 MPN786445 MZJ786445 NJF786445 NTB786445 OCX786445 OMT786445 OWP786445 PGL786445 PQH786445 QAD786445 QJZ786445 QTV786445 RDR786445 RNN786445 RXJ786445 SHF786445 SRB786445 TAX786445 TKT786445 TUP786445 UEL786445 UOH786445 UYD786445 VHZ786445 VRV786445 WBR786445 WLN786445 WVJ786445 B851981 IX851981 ST851981 ACP851981 AML851981 AWH851981 BGD851981 BPZ851981 BZV851981 CJR851981 CTN851981 DDJ851981 DNF851981 DXB851981 EGX851981 EQT851981 FAP851981 FKL851981 FUH851981 GED851981 GNZ851981 GXV851981 HHR851981 HRN851981 IBJ851981 ILF851981 IVB851981 JEX851981 JOT851981 JYP851981 KIL851981 KSH851981 LCD851981 LLZ851981 LVV851981 MFR851981 MPN851981 MZJ851981 NJF851981 NTB851981 OCX851981 OMT851981 OWP851981 PGL851981 PQH851981 QAD851981 QJZ851981 QTV851981 RDR851981 RNN851981 RXJ851981 SHF851981 SRB851981 TAX851981 TKT851981 TUP851981 UEL851981 UOH851981 UYD851981 VHZ851981 VRV851981 WBR851981 WLN851981 WVJ851981 B917517 IX917517 ST917517 ACP917517 AML917517 AWH917517 BGD917517 BPZ917517 BZV917517 CJR917517 CTN917517 DDJ917517 DNF917517 DXB917517 EGX917517 EQT917517 FAP917517 FKL917517 FUH917517 GED917517 GNZ917517 GXV917517 HHR917517 HRN917517 IBJ917517 ILF917517 IVB917517 JEX917517 JOT917517 JYP917517 KIL917517 KSH917517 LCD917517 LLZ917517 LVV917517 MFR917517 MPN917517 MZJ917517 NJF917517 NTB917517 OCX917517 OMT917517 OWP917517 PGL917517 PQH917517 QAD917517 QJZ917517 QTV917517 RDR917517 RNN917517 RXJ917517 SHF917517 SRB917517 TAX917517 TKT917517 TUP917517 UEL917517 UOH917517 UYD917517 VHZ917517 VRV917517 WBR917517 WLN917517 WVJ917517 B983053 IX983053 ST983053 ACP983053 AML983053 AWH983053 BGD983053 BPZ983053 BZV983053 CJR983053 CTN983053 DDJ983053 DNF983053 DXB983053 EGX983053 EQT983053 FAP983053 FKL983053 FUH983053 GED983053 GNZ983053 GXV983053 HHR983053 HRN983053 IBJ983053 ILF983053 IVB983053 JEX983053 JOT983053 JYP983053 KIL983053 KSH983053 LCD983053 LLZ983053 LVV983053 MFR983053 MPN983053 MZJ983053 NJF983053 NTB983053 OCX983053 OMT983053 OWP983053 PGL983053 PQH983053 QAD983053 QJZ983053 QTV983053 RDR983053 RNN983053 RXJ983053 SHF983053 SRB983053 TAX983053 TKT983053 TUP983053 UEL983053 UOH983053 UYD983053 VHZ983053 VRV983053 WBR983053 WLN983053 WVJ983053" xr:uid="{00000000-0002-0000-0000-000003000000}">
      <formula1>0</formula1>
    </dataValidation>
    <dataValidation type="decimal" operator="greaterThan" allowBlank="1" showInputMessage="1" showErrorMessage="1" errorTitle="CONDUCTIVITY" error="VALUE MUST BE POSITIVE" promptTitle="input value" prompt="enter the CONDUCTIVITY in mho/m for which you want converted values" sqref="F17 JB17 SX17 ACT17 AMP17 AWL17 BGH17 BQD17 BZZ17 CJV17 CTR17 DDN17 DNJ17 DXF17 EHB17 EQX17 FAT17 FKP17 FUL17 GEH17 GOD17 GXZ17 HHV17 HRR17 IBN17 ILJ17 IVF17 JFB17 JOX17 JYT17 KIP17 KSL17 LCH17 LMD17 LVZ17 MFV17 MPR17 MZN17 NJJ17 NTF17 ODB17 OMX17 OWT17 PGP17 PQL17 QAH17 QKD17 QTZ17 RDV17 RNR17 RXN17 SHJ17 SRF17 TBB17 TKX17 TUT17 UEP17 UOL17 UYH17 VID17 VRZ17 WBV17 WLR17 WVN17 F65553 JB65553 SX65553 ACT65553 AMP65553 AWL65553 BGH65553 BQD65553 BZZ65553 CJV65553 CTR65553 DDN65553 DNJ65553 DXF65553 EHB65553 EQX65553 FAT65553 FKP65553 FUL65553 GEH65553 GOD65553 GXZ65553 HHV65553 HRR65553 IBN65553 ILJ65553 IVF65553 JFB65553 JOX65553 JYT65553 KIP65553 KSL65553 LCH65553 LMD65553 LVZ65553 MFV65553 MPR65553 MZN65553 NJJ65553 NTF65553 ODB65553 OMX65553 OWT65553 PGP65553 PQL65553 QAH65553 QKD65553 QTZ65553 RDV65553 RNR65553 RXN65553 SHJ65553 SRF65553 TBB65553 TKX65553 TUT65553 UEP65553 UOL65553 UYH65553 VID65553 VRZ65553 WBV65553 WLR65553 WVN65553 F131089 JB131089 SX131089 ACT131089 AMP131089 AWL131089 BGH131089 BQD131089 BZZ131089 CJV131089 CTR131089 DDN131089 DNJ131089 DXF131089 EHB131089 EQX131089 FAT131089 FKP131089 FUL131089 GEH131089 GOD131089 GXZ131089 HHV131089 HRR131089 IBN131089 ILJ131089 IVF131089 JFB131089 JOX131089 JYT131089 KIP131089 KSL131089 LCH131089 LMD131089 LVZ131089 MFV131089 MPR131089 MZN131089 NJJ131089 NTF131089 ODB131089 OMX131089 OWT131089 PGP131089 PQL131089 QAH131089 QKD131089 QTZ131089 RDV131089 RNR131089 RXN131089 SHJ131089 SRF131089 TBB131089 TKX131089 TUT131089 UEP131089 UOL131089 UYH131089 VID131089 VRZ131089 WBV131089 WLR131089 WVN131089 F196625 JB196625 SX196625 ACT196625 AMP196625 AWL196625 BGH196625 BQD196625 BZZ196625 CJV196625 CTR196625 DDN196625 DNJ196625 DXF196625 EHB196625 EQX196625 FAT196625 FKP196625 FUL196625 GEH196625 GOD196625 GXZ196625 HHV196625 HRR196625 IBN196625 ILJ196625 IVF196625 JFB196625 JOX196625 JYT196625 KIP196625 KSL196625 LCH196625 LMD196625 LVZ196625 MFV196625 MPR196625 MZN196625 NJJ196625 NTF196625 ODB196625 OMX196625 OWT196625 PGP196625 PQL196625 QAH196625 QKD196625 QTZ196625 RDV196625 RNR196625 RXN196625 SHJ196625 SRF196625 TBB196625 TKX196625 TUT196625 UEP196625 UOL196625 UYH196625 VID196625 VRZ196625 WBV196625 WLR196625 WVN196625 F262161 JB262161 SX262161 ACT262161 AMP262161 AWL262161 BGH262161 BQD262161 BZZ262161 CJV262161 CTR262161 DDN262161 DNJ262161 DXF262161 EHB262161 EQX262161 FAT262161 FKP262161 FUL262161 GEH262161 GOD262161 GXZ262161 HHV262161 HRR262161 IBN262161 ILJ262161 IVF262161 JFB262161 JOX262161 JYT262161 KIP262161 KSL262161 LCH262161 LMD262161 LVZ262161 MFV262161 MPR262161 MZN262161 NJJ262161 NTF262161 ODB262161 OMX262161 OWT262161 PGP262161 PQL262161 QAH262161 QKD262161 QTZ262161 RDV262161 RNR262161 RXN262161 SHJ262161 SRF262161 TBB262161 TKX262161 TUT262161 UEP262161 UOL262161 UYH262161 VID262161 VRZ262161 WBV262161 WLR262161 WVN262161 F327697 JB327697 SX327697 ACT327697 AMP327697 AWL327697 BGH327697 BQD327697 BZZ327697 CJV327697 CTR327697 DDN327697 DNJ327697 DXF327697 EHB327697 EQX327697 FAT327697 FKP327697 FUL327697 GEH327697 GOD327697 GXZ327697 HHV327697 HRR327697 IBN327697 ILJ327697 IVF327697 JFB327697 JOX327697 JYT327697 KIP327697 KSL327697 LCH327697 LMD327697 LVZ327697 MFV327697 MPR327697 MZN327697 NJJ327697 NTF327697 ODB327697 OMX327697 OWT327697 PGP327697 PQL327697 QAH327697 QKD327697 QTZ327697 RDV327697 RNR327697 RXN327697 SHJ327697 SRF327697 TBB327697 TKX327697 TUT327697 UEP327697 UOL327697 UYH327697 VID327697 VRZ327697 WBV327697 WLR327697 WVN327697 F393233 JB393233 SX393233 ACT393233 AMP393233 AWL393233 BGH393233 BQD393233 BZZ393233 CJV393233 CTR393233 DDN393233 DNJ393233 DXF393233 EHB393233 EQX393233 FAT393233 FKP393233 FUL393233 GEH393233 GOD393233 GXZ393233 HHV393233 HRR393233 IBN393233 ILJ393233 IVF393233 JFB393233 JOX393233 JYT393233 KIP393233 KSL393233 LCH393233 LMD393233 LVZ393233 MFV393233 MPR393233 MZN393233 NJJ393233 NTF393233 ODB393233 OMX393233 OWT393233 PGP393233 PQL393233 QAH393233 QKD393233 QTZ393233 RDV393233 RNR393233 RXN393233 SHJ393233 SRF393233 TBB393233 TKX393233 TUT393233 UEP393233 UOL393233 UYH393233 VID393233 VRZ393233 WBV393233 WLR393233 WVN393233 F458769 JB458769 SX458769 ACT458769 AMP458769 AWL458769 BGH458769 BQD458769 BZZ458769 CJV458769 CTR458769 DDN458769 DNJ458769 DXF458769 EHB458769 EQX458769 FAT458769 FKP458769 FUL458769 GEH458769 GOD458769 GXZ458769 HHV458769 HRR458769 IBN458769 ILJ458769 IVF458769 JFB458769 JOX458769 JYT458769 KIP458769 KSL458769 LCH458769 LMD458769 LVZ458769 MFV458769 MPR458769 MZN458769 NJJ458769 NTF458769 ODB458769 OMX458769 OWT458769 PGP458769 PQL458769 QAH458769 QKD458769 QTZ458769 RDV458769 RNR458769 RXN458769 SHJ458769 SRF458769 TBB458769 TKX458769 TUT458769 UEP458769 UOL458769 UYH458769 VID458769 VRZ458769 WBV458769 WLR458769 WVN458769 F524305 JB524305 SX524305 ACT524305 AMP524305 AWL524305 BGH524305 BQD524305 BZZ524305 CJV524305 CTR524305 DDN524305 DNJ524305 DXF524305 EHB524305 EQX524305 FAT524305 FKP524305 FUL524305 GEH524305 GOD524305 GXZ524305 HHV524305 HRR524305 IBN524305 ILJ524305 IVF524305 JFB524305 JOX524305 JYT524305 KIP524305 KSL524305 LCH524305 LMD524305 LVZ524305 MFV524305 MPR524305 MZN524305 NJJ524305 NTF524305 ODB524305 OMX524305 OWT524305 PGP524305 PQL524305 QAH524305 QKD524305 QTZ524305 RDV524305 RNR524305 RXN524305 SHJ524305 SRF524305 TBB524305 TKX524305 TUT524305 UEP524305 UOL524305 UYH524305 VID524305 VRZ524305 WBV524305 WLR524305 WVN524305 F589841 JB589841 SX589841 ACT589841 AMP589841 AWL589841 BGH589841 BQD589841 BZZ589841 CJV589841 CTR589841 DDN589841 DNJ589841 DXF589841 EHB589841 EQX589841 FAT589841 FKP589841 FUL589841 GEH589841 GOD589841 GXZ589841 HHV589841 HRR589841 IBN589841 ILJ589841 IVF589841 JFB589841 JOX589841 JYT589841 KIP589841 KSL589841 LCH589841 LMD589841 LVZ589841 MFV589841 MPR589841 MZN589841 NJJ589841 NTF589841 ODB589841 OMX589841 OWT589841 PGP589841 PQL589841 QAH589841 QKD589841 QTZ589841 RDV589841 RNR589841 RXN589841 SHJ589841 SRF589841 TBB589841 TKX589841 TUT589841 UEP589841 UOL589841 UYH589841 VID589841 VRZ589841 WBV589841 WLR589841 WVN589841 F655377 JB655377 SX655377 ACT655377 AMP655377 AWL655377 BGH655377 BQD655377 BZZ655377 CJV655377 CTR655377 DDN655377 DNJ655377 DXF655377 EHB655377 EQX655377 FAT655377 FKP655377 FUL655377 GEH655377 GOD655377 GXZ655377 HHV655377 HRR655377 IBN655377 ILJ655377 IVF655377 JFB655377 JOX655377 JYT655377 KIP655377 KSL655377 LCH655377 LMD655377 LVZ655377 MFV655377 MPR655377 MZN655377 NJJ655377 NTF655377 ODB655377 OMX655377 OWT655377 PGP655377 PQL655377 QAH655377 QKD655377 QTZ655377 RDV655377 RNR655377 RXN655377 SHJ655377 SRF655377 TBB655377 TKX655377 TUT655377 UEP655377 UOL655377 UYH655377 VID655377 VRZ655377 WBV655377 WLR655377 WVN655377 F720913 JB720913 SX720913 ACT720913 AMP720913 AWL720913 BGH720913 BQD720913 BZZ720913 CJV720913 CTR720913 DDN720913 DNJ720913 DXF720913 EHB720913 EQX720913 FAT720913 FKP720913 FUL720913 GEH720913 GOD720913 GXZ720913 HHV720913 HRR720913 IBN720913 ILJ720913 IVF720913 JFB720913 JOX720913 JYT720913 KIP720913 KSL720913 LCH720913 LMD720913 LVZ720913 MFV720913 MPR720913 MZN720913 NJJ720913 NTF720913 ODB720913 OMX720913 OWT720913 PGP720913 PQL720913 QAH720913 QKD720913 QTZ720913 RDV720913 RNR720913 RXN720913 SHJ720913 SRF720913 TBB720913 TKX720913 TUT720913 UEP720913 UOL720913 UYH720913 VID720913 VRZ720913 WBV720913 WLR720913 WVN720913 F786449 JB786449 SX786449 ACT786449 AMP786449 AWL786449 BGH786449 BQD786449 BZZ786449 CJV786449 CTR786449 DDN786449 DNJ786449 DXF786449 EHB786449 EQX786449 FAT786449 FKP786449 FUL786449 GEH786449 GOD786449 GXZ786449 HHV786449 HRR786449 IBN786449 ILJ786449 IVF786449 JFB786449 JOX786449 JYT786449 KIP786449 KSL786449 LCH786449 LMD786449 LVZ786449 MFV786449 MPR786449 MZN786449 NJJ786449 NTF786449 ODB786449 OMX786449 OWT786449 PGP786449 PQL786449 QAH786449 QKD786449 QTZ786449 RDV786449 RNR786449 RXN786449 SHJ786449 SRF786449 TBB786449 TKX786449 TUT786449 UEP786449 UOL786449 UYH786449 VID786449 VRZ786449 WBV786449 WLR786449 WVN786449 F851985 JB851985 SX851985 ACT851985 AMP851985 AWL851985 BGH851985 BQD851985 BZZ851985 CJV851985 CTR851985 DDN851985 DNJ851985 DXF851985 EHB851985 EQX851985 FAT851985 FKP851985 FUL851985 GEH851985 GOD851985 GXZ851985 HHV851985 HRR851985 IBN851985 ILJ851985 IVF851985 JFB851985 JOX851985 JYT851985 KIP851985 KSL851985 LCH851985 LMD851985 LVZ851985 MFV851985 MPR851985 MZN851985 NJJ851985 NTF851985 ODB851985 OMX851985 OWT851985 PGP851985 PQL851985 QAH851985 QKD851985 QTZ851985 RDV851985 RNR851985 RXN851985 SHJ851985 SRF851985 TBB851985 TKX851985 TUT851985 UEP851985 UOL851985 UYH851985 VID851985 VRZ851985 WBV851985 WLR851985 WVN851985 F917521 JB917521 SX917521 ACT917521 AMP917521 AWL917521 BGH917521 BQD917521 BZZ917521 CJV917521 CTR917521 DDN917521 DNJ917521 DXF917521 EHB917521 EQX917521 FAT917521 FKP917521 FUL917521 GEH917521 GOD917521 GXZ917521 HHV917521 HRR917521 IBN917521 ILJ917521 IVF917521 JFB917521 JOX917521 JYT917521 KIP917521 KSL917521 LCH917521 LMD917521 LVZ917521 MFV917521 MPR917521 MZN917521 NJJ917521 NTF917521 ODB917521 OMX917521 OWT917521 PGP917521 PQL917521 QAH917521 QKD917521 QTZ917521 RDV917521 RNR917521 RXN917521 SHJ917521 SRF917521 TBB917521 TKX917521 TUT917521 UEP917521 UOL917521 UYH917521 VID917521 VRZ917521 WBV917521 WLR917521 WVN917521 F983057 JB983057 SX983057 ACT983057 AMP983057 AWL983057 BGH983057 BQD983057 BZZ983057 CJV983057 CTR983057 DDN983057 DNJ983057 DXF983057 EHB983057 EQX983057 FAT983057 FKP983057 FUL983057 GEH983057 GOD983057 GXZ983057 HHV983057 HRR983057 IBN983057 ILJ983057 IVF983057 JFB983057 JOX983057 JYT983057 KIP983057 KSL983057 LCH983057 LMD983057 LVZ983057 MFV983057 MPR983057 MZN983057 NJJ983057 NTF983057 ODB983057 OMX983057 OWT983057 PGP983057 PQL983057 QAH983057 QKD983057 QTZ983057 RDV983057 RNR983057 RXN983057 SHJ983057 SRF983057 TBB983057 TKX983057 TUT983057 UEP983057 UOL983057 UYH983057 VID983057 VRZ983057 WBV983057 WLR983057 WVN983057" xr:uid="{00000000-0002-0000-0000-000004000000}">
      <formula1>0</formula1>
    </dataValidation>
    <dataValidation type="decimal" operator="greaterThan" allowBlank="1" showInputMessage="1" showErrorMessage="1" errorTitle="RESISTIVITY" error="This value must be greater than zero!_x000a__x000a_Try again, Bubba." promptTitle="input value" prompt="enter the RESISTIVITY in ohm-meters for which you want conductivity values" sqref="G18 JC18 SY18 ACU18 AMQ18 AWM18 BGI18 BQE18 CAA18 CJW18 CTS18 DDO18 DNK18 DXG18 EHC18 EQY18 FAU18 FKQ18 FUM18 GEI18 GOE18 GYA18 HHW18 HRS18 IBO18 ILK18 IVG18 JFC18 JOY18 JYU18 KIQ18 KSM18 LCI18 LME18 LWA18 MFW18 MPS18 MZO18 NJK18 NTG18 ODC18 OMY18 OWU18 PGQ18 PQM18 QAI18 QKE18 QUA18 RDW18 RNS18 RXO18 SHK18 SRG18 TBC18 TKY18 TUU18 UEQ18 UOM18 UYI18 VIE18 VSA18 WBW18 WLS18 WVO18 G65554 JC65554 SY65554 ACU65554 AMQ65554 AWM65554 BGI65554 BQE65554 CAA65554 CJW65554 CTS65554 DDO65554 DNK65554 DXG65554 EHC65554 EQY65554 FAU65554 FKQ65554 FUM65554 GEI65554 GOE65554 GYA65554 HHW65554 HRS65554 IBO65554 ILK65554 IVG65554 JFC65554 JOY65554 JYU65554 KIQ65554 KSM65554 LCI65554 LME65554 LWA65554 MFW65554 MPS65554 MZO65554 NJK65554 NTG65554 ODC65554 OMY65554 OWU65554 PGQ65554 PQM65554 QAI65554 QKE65554 QUA65554 RDW65554 RNS65554 RXO65554 SHK65554 SRG65554 TBC65554 TKY65554 TUU65554 UEQ65554 UOM65554 UYI65554 VIE65554 VSA65554 WBW65554 WLS65554 WVO65554 G131090 JC131090 SY131090 ACU131090 AMQ131090 AWM131090 BGI131090 BQE131090 CAA131090 CJW131090 CTS131090 DDO131090 DNK131090 DXG131090 EHC131090 EQY131090 FAU131090 FKQ131090 FUM131090 GEI131090 GOE131090 GYA131090 HHW131090 HRS131090 IBO131090 ILK131090 IVG131090 JFC131090 JOY131090 JYU131090 KIQ131090 KSM131090 LCI131090 LME131090 LWA131090 MFW131090 MPS131090 MZO131090 NJK131090 NTG131090 ODC131090 OMY131090 OWU131090 PGQ131090 PQM131090 QAI131090 QKE131090 QUA131090 RDW131090 RNS131090 RXO131090 SHK131090 SRG131090 TBC131090 TKY131090 TUU131090 UEQ131090 UOM131090 UYI131090 VIE131090 VSA131090 WBW131090 WLS131090 WVO131090 G196626 JC196626 SY196626 ACU196626 AMQ196626 AWM196626 BGI196626 BQE196626 CAA196626 CJW196626 CTS196626 DDO196626 DNK196626 DXG196626 EHC196626 EQY196626 FAU196626 FKQ196626 FUM196626 GEI196626 GOE196626 GYA196626 HHW196626 HRS196626 IBO196626 ILK196626 IVG196626 JFC196626 JOY196626 JYU196626 KIQ196626 KSM196626 LCI196626 LME196626 LWA196626 MFW196626 MPS196626 MZO196626 NJK196626 NTG196626 ODC196626 OMY196626 OWU196626 PGQ196626 PQM196626 QAI196626 QKE196626 QUA196626 RDW196626 RNS196626 RXO196626 SHK196626 SRG196626 TBC196626 TKY196626 TUU196626 UEQ196626 UOM196626 UYI196626 VIE196626 VSA196626 WBW196626 WLS196626 WVO196626 G262162 JC262162 SY262162 ACU262162 AMQ262162 AWM262162 BGI262162 BQE262162 CAA262162 CJW262162 CTS262162 DDO262162 DNK262162 DXG262162 EHC262162 EQY262162 FAU262162 FKQ262162 FUM262162 GEI262162 GOE262162 GYA262162 HHW262162 HRS262162 IBO262162 ILK262162 IVG262162 JFC262162 JOY262162 JYU262162 KIQ262162 KSM262162 LCI262162 LME262162 LWA262162 MFW262162 MPS262162 MZO262162 NJK262162 NTG262162 ODC262162 OMY262162 OWU262162 PGQ262162 PQM262162 QAI262162 QKE262162 QUA262162 RDW262162 RNS262162 RXO262162 SHK262162 SRG262162 TBC262162 TKY262162 TUU262162 UEQ262162 UOM262162 UYI262162 VIE262162 VSA262162 WBW262162 WLS262162 WVO262162 G327698 JC327698 SY327698 ACU327698 AMQ327698 AWM327698 BGI327698 BQE327698 CAA327698 CJW327698 CTS327698 DDO327698 DNK327698 DXG327698 EHC327698 EQY327698 FAU327698 FKQ327698 FUM327698 GEI327698 GOE327698 GYA327698 HHW327698 HRS327698 IBO327698 ILK327698 IVG327698 JFC327698 JOY327698 JYU327698 KIQ327698 KSM327698 LCI327698 LME327698 LWA327698 MFW327698 MPS327698 MZO327698 NJK327698 NTG327698 ODC327698 OMY327698 OWU327698 PGQ327698 PQM327698 QAI327698 QKE327698 QUA327698 RDW327698 RNS327698 RXO327698 SHK327698 SRG327698 TBC327698 TKY327698 TUU327698 UEQ327698 UOM327698 UYI327698 VIE327698 VSA327698 WBW327698 WLS327698 WVO327698 G393234 JC393234 SY393234 ACU393234 AMQ393234 AWM393234 BGI393234 BQE393234 CAA393234 CJW393234 CTS393234 DDO393234 DNK393234 DXG393234 EHC393234 EQY393234 FAU393234 FKQ393234 FUM393234 GEI393234 GOE393234 GYA393234 HHW393234 HRS393234 IBO393234 ILK393234 IVG393234 JFC393234 JOY393234 JYU393234 KIQ393234 KSM393234 LCI393234 LME393234 LWA393234 MFW393234 MPS393234 MZO393234 NJK393234 NTG393234 ODC393234 OMY393234 OWU393234 PGQ393234 PQM393234 QAI393234 QKE393234 QUA393234 RDW393234 RNS393234 RXO393234 SHK393234 SRG393234 TBC393234 TKY393234 TUU393234 UEQ393234 UOM393234 UYI393234 VIE393234 VSA393234 WBW393234 WLS393234 WVO393234 G458770 JC458770 SY458770 ACU458770 AMQ458770 AWM458770 BGI458770 BQE458770 CAA458770 CJW458770 CTS458770 DDO458770 DNK458770 DXG458770 EHC458770 EQY458770 FAU458770 FKQ458770 FUM458770 GEI458770 GOE458770 GYA458770 HHW458770 HRS458770 IBO458770 ILK458770 IVG458770 JFC458770 JOY458770 JYU458770 KIQ458770 KSM458770 LCI458770 LME458770 LWA458770 MFW458770 MPS458770 MZO458770 NJK458770 NTG458770 ODC458770 OMY458770 OWU458770 PGQ458770 PQM458770 QAI458770 QKE458770 QUA458770 RDW458770 RNS458770 RXO458770 SHK458770 SRG458770 TBC458770 TKY458770 TUU458770 UEQ458770 UOM458770 UYI458770 VIE458770 VSA458770 WBW458770 WLS458770 WVO458770 G524306 JC524306 SY524306 ACU524306 AMQ524306 AWM524306 BGI524306 BQE524306 CAA524306 CJW524306 CTS524306 DDO524306 DNK524306 DXG524306 EHC524306 EQY524306 FAU524306 FKQ524306 FUM524306 GEI524306 GOE524306 GYA524306 HHW524306 HRS524306 IBO524306 ILK524306 IVG524306 JFC524306 JOY524306 JYU524306 KIQ524306 KSM524306 LCI524306 LME524306 LWA524306 MFW524306 MPS524306 MZO524306 NJK524306 NTG524306 ODC524306 OMY524306 OWU524306 PGQ524306 PQM524306 QAI524306 QKE524306 QUA524306 RDW524306 RNS524306 RXO524306 SHK524306 SRG524306 TBC524306 TKY524306 TUU524306 UEQ524306 UOM524306 UYI524306 VIE524306 VSA524306 WBW524306 WLS524306 WVO524306 G589842 JC589842 SY589842 ACU589842 AMQ589842 AWM589842 BGI589842 BQE589842 CAA589842 CJW589842 CTS589842 DDO589842 DNK589842 DXG589842 EHC589842 EQY589842 FAU589842 FKQ589842 FUM589842 GEI589842 GOE589842 GYA589842 HHW589842 HRS589842 IBO589842 ILK589842 IVG589842 JFC589842 JOY589842 JYU589842 KIQ589842 KSM589842 LCI589842 LME589842 LWA589842 MFW589842 MPS589842 MZO589842 NJK589842 NTG589842 ODC589842 OMY589842 OWU589842 PGQ589842 PQM589842 QAI589842 QKE589842 QUA589842 RDW589842 RNS589842 RXO589842 SHK589842 SRG589842 TBC589842 TKY589842 TUU589842 UEQ589842 UOM589842 UYI589842 VIE589842 VSA589842 WBW589842 WLS589842 WVO589842 G655378 JC655378 SY655378 ACU655378 AMQ655378 AWM655378 BGI655378 BQE655378 CAA655378 CJW655378 CTS655378 DDO655378 DNK655378 DXG655378 EHC655378 EQY655378 FAU655378 FKQ655378 FUM655378 GEI655378 GOE655378 GYA655378 HHW655378 HRS655378 IBO655378 ILK655378 IVG655378 JFC655378 JOY655378 JYU655378 KIQ655378 KSM655378 LCI655378 LME655378 LWA655378 MFW655378 MPS655378 MZO655378 NJK655378 NTG655378 ODC655378 OMY655378 OWU655378 PGQ655378 PQM655378 QAI655378 QKE655378 QUA655378 RDW655378 RNS655378 RXO655378 SHK655378 SRG655378 TBC655378 TKY655378 TUU655378 UEQ655378 UOM655378 UYI655378 VIE655378 VSA655378 WBW655378 WLS655378 WVO655378 G720914 JC720914 SY720914 ACU720914 AMQ720914 AWM720914 BGI720914 BQE720914 CAA720914 CJW720914 CTS720914 DDO720914 DNK720914 DXG720914 EHC720914 EQY720914 FAU720914 FKQ720914 FUM720914 GEI720914 GOE720914 GYA720914 HHW720914 HRS720914 IBO720914 ILK720914 IVG720914 JFC720914 JOY720914 JYU720914 KIQ720914 KSM720914 LCI720914 LME720914 LWA720914 MFW720914 MPS720914 MZO720914 NJK720914 NTG720914 ODC720914 OMY720914 OWU720914 PGQ720914 PQM720914 QAI720914 QKE720914 QUA720914 RDW720914 RNS720914 RXO720914 SHK720914 SRG720914 TBC720914 TKY720914 TUU720914 UEQ720914 UOM720914 UYI720914 VIE720914 VSA720914 WBW720914 WLS720914 WVO720914 G786450 JC786450 SY786450 ACU786450 AMQ786450 AWM786450 BGI786450 BQE786450 CAA786450 CJW786450 CTS786450 DDO786450 DNK786450 DXG786450 EHC786450 EQY786450 FAU786450 FKQ786450 FUM786450 GEI786450 GOE786450 GYA786450 HHW786450 HRS786450 IBO786450 ILK786450 IVG786450 JFC786450 JOY786450 JYU786450 KIQ786450 KSM786450 LCI786450 LME786450 LWA786450 MFW786450 MPS786450 MZO786450 NJK786450 NTG786450 ODC786450 OMY786450 OWU786450 PGQ786450 PQM786450 QAI786450 QKE786450 QUA786450 RDW786450 RNS786450 RXO786450 SHK786450 SRG786450 TBC786450 TKY786450 TUU786450 UEQ786450 UOM786450 UYI786450 VIE786450 VSA786450 WBW786450 WLS786450 WVO786450 G851986 JC851986 SY851986 ACU851986 AMQ851986 AWM851986 BGI851986 BQE851986 CAA851986 CJW851986 CTS851986 DDO851986 DNK851986 DXG851986 EHC851986 EQY851986 FAU851986 FKQ851986 FUM851986 GEI851986 GOE851986 GYA851986 HHW851986 HRS851986 IBO851986 ILK851986 IVG851986 JFC851986 JOY851986 JYU851986 KIQ851986 KSM851986 LCI851986 LME851986 LWA851986 MFW851986 MPS851986 MZO851986 NJK851986 NTG851986 ODC851986 OMY851986 OWU851986 PGQ851986 PQM851986 QAI851986 QKE851986 QUA851986 RDW851986 RNS851986 RXO851986 SHK851986 SRG851986 TBC851986 TKY851986 TUU851986 UEQ851986 UOM851986 UYI851986 VIE851986 VSA851986 WBW851986 WLS851986 WVO851986 G917522 JC917522 SY917522 ACU917522 AMQ917522 AWM917522 BGI917522 BQE917522 CAA917522 CJW917522 CTS917522 DDO917522 DNK917522 DXG917522 EHC917522 EQY917522 FAU917522 FKQ917522 FUM917522 GEI917522 GOE917522 GYA917522 HHW917522 HRS917522 IBO917522 ILK917522 IVG917522 JFC917522 JOY917522 JYU917522 KIQ917522 KSM917522 LCI917522 LME917522 LWA917522 MFW917522 MPS917522 MZO917522 NJK917522 NTG917522 ODC917522 OMY917522 OWU917522 PGQ917522 PQM917522 QAI917522 QKE917522 QUA917522 RDW917522 RNS917522 RXO917522 SHK917522 SRG917522 TBC917522 TKY917522 TUU917522 UEQ917522 UOM917522 UYI917522 VIE917522 VSA917522 WBW917522 WLS917522 WVO917522 G983058 JC983058 SY983058 ACU983058 AMQ983058 AWM983058 BGI983058 BQE983058 CAA983058 CJW983058 CTS983058 DDO983058 DNK983058 DXG983058 EHC983058 EQY983058 FAU983058 FKQ983058 FUM983058 GEI983058 GOE983058 GYA983058 HHW983058 HRS983058 IBO983058 ILK983058 IVG983058 JFC983058 JOY983058 JYU983058 KIQ983058 KSM983058 LCI983058 LME983058 LWA983058 MFW983058 MPS983058 MZO983058 NJK983058 NTG983058 ODC983058 OMY983058 OWU983058 PGQ983058 PQM983058 QAI983058 QKE983058 QUA983058 RDW983058 RNS983058 RXO983058 SHK983058 SRG983058 TBC983058 TKY983058 TUU983058 UEQ983058 UOM983058 UYI983058 VIE983058 VSA983058 WBW983058 WLS983058 WVO983058" xr:uid="{00000000-0002-0000-0000-000005000000}">
      <formula1>0</formula1>
    </dataValidation>
    <dataValidation allowBlank="1" showInputMessage="1" showErrorMessage="1" promptTitle="computed value " prompt="please do not change" sqref="B14:B18" xr:uid="{7439E5F2-B006-473B-A177-85539EDF8EF1}"/>
    <dataValidation allowBlank="1" showInputMessage="1" showErrorMessage="1" promptTitle="Computed value " prompt="please do not change_x000a_" sqref="C13 C15 C16:D16 D13:D14 E13:E15 C17:E17 F13:F16 C18:F18 G13:G17" xr:uid="{7113466C-8B4D-4E11-B7EC-65D4F5BB26B1}"/>
  </dataValidations>
  <hyperlinks>
    <hyperlink ref="F1" r:id="rId1" xr:uid="{00000000-0004-0000-0000-000000000000}"/>
  </hyperlinks>
  <pageMargins left="0.75" right="0.75" top="1" bottom="1" header="0.5" footer="0.5"/>
  <pageSetup orientation="landscape" horizontalDpi="4294967292" verticalDpi="4294967292" r:id="rId2"/>
  <headerFooter alignWithMargins="0">
    <oddHeader>&amp;Lcjohnson@usgs.gov&amp;R&amp;F</oddHead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4"/>
  </sheetPr>
  <dimension ref="B1:AN32"/>
  <sheetViews>
    <sheetView showGridLines="0" zoomScale="98" zoomScaleNormal="98" workbookViewId="0">
      <selection activeCell="C32" sqref="C32"/>
    </sheetView>
  </sheetViews>
  <sheetFormatPr defaultRowHeight="12.5"/>
  <cols>
    <col min="1" max="1" width="3.6328125" customWidth="1"/>
    <col min="2" max="2" width="5.08984375" customWidth="1"/>
    <col min="3" max="3" width="2.453125" customWidth="1"/>
    <col min="4" max="4" width="19.6328125" customWidth="1"/>
    <col min="5" max="5" width="10.90625" customWidth="1"/>
    <col min="6" max="6" width="10.36328125" customWidth="1"/>
    <col min="7" max="7" width="11.36328125" customWidth="1"/>
    <col min="8" max="8" width="13.6328125" customWidth="1"/>
    <col min="9" max="9" width="3.6328125" customWidth="1"/>
    <col min="10" max="10" width="6.6328125" customWidth="1"/>
    <col min="11" max="11" width="3.6328125" customWidth="1"/>
    <col min="36" max="36" width="17.08984375" customWidth="1"/>
    <col min="37" max="37" width="1.453125" customWidth="1"/>
    <col min="38" max="38" width="10.36328125" customWidth="1"/>
    <col min="39" max="39" width="11.08984375" customWidth="1"/>
  </cols>
  <sheetData>
    <row r="1" spans="2:40">
      <c r="B1" s="268" t="s">
        <v>115</v>
      </c>
    </row>
    <row r="2" spans="2:40" ht="13" thickBot="1">
      <c r="B2" s="1"/>
      <c r="C2" s="1"/>
      <c r="D2" s="1"/>
      <c r="E2" s="1"/>
      <c r="F2" s="1"/>
      <c r="G2" s="1"/>
      <c r="H2" s="1"/>
      <c r="I2" s="1"/>
    </row>
    <row r="3" spans="2:40" ht="11.4" customHeight="1">
      <c r="B3" s="2"/>
      <c r="C3" s="3"/>
      <c r="D3" s="3"/>
      <c r="E3" s="3"/>
      <c r="F3" s="3"/>
      <c r="G3" s="3"/>
      <c r="H3" s="3"/>
      <c r="I3" s="3"/>
      <c r="J3" s="3"/>
      <c r="K3" s="4"/>
    </row>
    <row r="4" spans="2:40" ht="15">
      <c r="B4" s="5"/>
      <c r="C4" s="6"/>
      <c r="D4" s="7" t="s">
        <v>0</v>
      </c>
      <c r="E4" s="6"/>
      <c r="F4" s="8"/>
      <c r="G4" s="8"/>
      <c r="H4" s="8"/>
      <c r="I4" s="8"/>
      <c r="J4" s="9"/>
      <c r="K4" s="10"/>
    </row>
    <row r="5" spans="2:40" ht="13">
      <c r="B5" s="5"/>
      <c r="C5" s="11"/>
      <c r="D5" s="9"/>
      <c r="E5" s="8"/>
      <c r="F5" s="8"/>
      <c r="G5" s="8"/>
      <c r="H5" s="8"/>
      <c r="I5" s="8"/>
      <c r="J5" s="9"/>
      <c r="K5" s="10"/>
      <c r="AJ5" t="s">
        <v>66</v>
      </c>
    </row>
    <row r="6" spans="2:40" ht="17" customHeight="1">
      <c r="B6" s="5"/>
      <c r="C6" s="9"/>
      <c r="D6" s="85" t="s">
        <v>1</v>
      </c>
      <c r="E6" s="12"/>
      <c r="F6" s="13"/>
      <c r="G6" s="12"/>
      <c r="H6" s="12"/>
      <c r="I6" s="14"/>
      <c r="J6" s="9"/>
      <c r="K6" s="10"/>
      <c r="AL6" t="s">
        <v>2</v>
      </c>
      <c r="AM6" t="s">
        <v>3</v>
      </c>
      <c r="AN6" t="s">
        <v>4</v>
      </c>
    </row>
    <row r="7" spans="2:40" ht="15.65" customHeight="1" thickBot="1">
      <c r="B7" s="5"/>
      <c r="C7" s="9"/>
      <c r="D7" s="86" t="s">
        <v>5</v>
      </c>
      <c r="E7" s="15"/>
      <c r="F7" s="16"/>
      <c r="G7" s="17"/>
      <c r="H7" s="15"/>
      <c r="I7" s="18"/>
      <c r="J7" s="9"/>
      <c r="K7" s="10"/>
      <c r="AJ7" s="19" t="s">
        <v>6</v>
      </c>
      <c r="AK7" s="20"/>
      <c r="AL7" s="21" t="s">
        <v>7</v>
      </c>
      <c r="AM7" s="22" t="s">
        <v>8</v>
      </c>
      <c r="AN7" s="21" t="s">
        <v>9</v>
      </c>
    </row>
    <row r="8" spans="2:40" ht="13.5" thickTop="1">
      <c r="B8" s="5"/>
      <c r="C8" s="9"/>
      <c r="D8" s="87"/>
      <c r="E8" s="23"/>
      <c r="F8" s="23"/>
      <c r="G8" s="23"/>
      <c r="H8" s="23"/>
      <c r="I8" s="88">
        <v>204</v>
      </c>
      <c r="J8" s="9"/>
      <c r="K8" s="10"/>
      <c r="AJ8" t="s">
        <v>10</v>
      </c>
      <c r="AL8" s="304">
        <v>400</v>
      </c>
      <c r="AM8" s="24">
        <f>AL8/0.65</f>
        <v>615.38461538461536</v>
      </c>
      <c r="AN8" s="25">
        <f>10000/AM8</f>
        <v>16.25</v>
      </c>
    </row>
    <row r="9" spans="2:40" ht="13.25" customHeight="1">
      <c r="B9" s="5"/>
      <c r="C9" s="9"/>
      <c r="D9" s="26"/>
      <c r="E9" s="15"/>
      <c r="F9" s="27"/>
      <c r="G9" s="15"/>
      <c r="H9" s="15"/>
      <c r="I9" s="18"/>
      <c r="J9" s="9"/>
      <c r="K9" s="10"/>
      <c r="AJ9" t="s">
        <v>11</v>
      </c>
      <c r="AL9" s="304">
        <v>1100</v>
      </c>
      <c r="AM9" s="24">
        <f>AL9/0.65</f>
        <v>1692.3076923076922</v>
      </c>
      <c r="AN9" s="25">
        <f>10000/AM9</f>
        <v>5.9090909090909101</v>
      </c>
    </row>
    <row r="10" spans="2:40" ht="20.399999999999999" customHeight="1">
      <c r="B10" s="5"/>
      <c r="C10" s="9"/>
      <c r="D10" s="26"/>
      <c r="E10" s="15"/>
      <c r="F10" s="15"/>
      <c r="G10" s="15"/>
      <c r="H10" s="15"/>
      <c r="I10" s="18"/>
      <c r="J10" s="9"/>
      <c r="K10" s="10"/>
      <c r="AJ10" t="s">
        <v>12</v>
      </c>
      <c r="AL10" s="304">
        <v>3000</v>
      </c>
      <c r="AM10" s="24">
        <f>AL10/0.65</f>
        <v>4615.3846153846152</v>
      </c>
      <c r="AN10" s="25">
        <f>10000/AM10</f>
        <v>2.1666666666666665</v>
      </c>
    </row>
    <row r="11" spans="2:40" ht="13">
      <c r="B11" s="5"/>
      <c r="C11" s="89"/>
      <c r="D11" s="286" t="s">
        <v>13</v>
      </c>
      <c r="E11" s="287">
        <f>+(1/E12)*10^4</f>
        <v>49.019607843137251</v>
      </c>
      <c r="F11" s="288" t="s">
        <v>14</v>
      </c>
      <c r="G11" s="305" t="s">
        <v>15</v>
      </c>
      <c r="H11" s="15"/>
      <c r="I11" s="18"/>
      <c r="J11" s="9"/>
      <c r="K11" s="10"/>
      <c r="N11" s="28"/>
      <c r="AJ11" t="s">
        <v>16</v>
      </c>
      <c r="AL11" s="304">
        <v>6500</v>
      </c>
      <c r="AM11" s="29">
        <f>AL11/0.65</f>
        <v>10000</v>
      </c>
      <c r="AN11" s="30">
        <f>10000/AM11</f>
        <v>1</v>
      </c>
    </row>
    <row r="12" spans="2:40" ht="14.5">
      <c r="B12" s="5"/>
      <c r="C12" s="9"/>
      <c r="D12" s="90" t="s">
        <v>17</v>
      </c>
      <c r="E12" s="31">
        <f>+$I$8</f>
        <v>204</v>
      </c>
      <c r="F12" s="32" t="s">
        <v>18</v>
      </c>
      <c r="G12" s="306">
        <f>0.65*E12</f>
        <v>132.6</v>
      </c>
      <c r="H12" s="307" t="s">
        <v>19</v>
      </c>
      <c r="I12" s="18"/>
      <c r="J12" s="9"/>
      <c r="K12" s="10"/>
      <c r="AJ12" t="s">
        <v>20</v>
      </c>
      <c r="AL12" s="304">
        <v>55000</v>
      </c>
      <c r="AM12" s="29">
        <f>AL12/0.65</f>
        <v>84615.38461538461</v>
      </c>
      <c r="AN12" s="30">
        <f>10000/AM12</f>
        <v>0.11818181818181819</v>
      </c>
    </row>
    <row r="13" spans="2:40" ht="14.5">
      <c r="B13" s="5"/>
      <c r="C13" s="9"/>
      <c r="D13" s="91" t="s">
        <v>17</v>
      </c>
      <c r="E13" s="33">
        <f>+E12/10</f>
        <v>20.399999999999999</v>
      </c>
      <c r="F13" s="34" t="s">
        <v>21</v>
      </c>
      <c r="G13" s="35"/>
      <c r="H13" s="35"/>
      <c r="I13" s="36"/>
      <c r="J13" s="9"/>
      <c r="K13" s="10"/>
      <c r="AM13" s="1"/>
      <c r="AN13" s="1"/>
    </row>
    <row r="14" spans="2:40" ht="13" thickBot="1">
      <c r="B14" s="5"/>
      <c r="C14" s="9"/>
      <c r="D14" s="9"/>
      <c r="E14" s="9"/>
      <c r="F14" s="9"/>
      <c r="G14" s="9"/>
      <c r="H14" s="9"/>
      <c r="I14" s="9"/>
      <c r="J14" s="9"/>
      <c r="K14" s="10"/>
    </row>
    <row r="15" spans="2:40" ht="15" customHeight="1">
      <c r="B15" s="5"/>
      <c r="C15" s="37"/>
      <c r="D15" s="38"/>
      <c r="E15" s="39"/>
      <c r="F15" s="40" t="s">
        <v>22</v>
      </c>
      <c r="G15" s="289">
        <f>+(1/E12)*10^4</f>
        <v>49.019607843137251</v>
      </c>
      <c r="H15" s="111" t="s">
        <v>23</v>
      </c>
      <c r="I15" s="111"/>
      <c r="J15" s="183"/>
      <c r="K15" s="10"/>
    </row>
    <row r="16" spans="2:40" ht="17.399999999999999" customHeight="1">
      <c r="B16" s="5"/>
      <c r="C16" s="43"/>
      <c r="D16" s="44" t="s">
        <v>75</v>
      </c>
      <c r="E16" s="39"/>
      <c r="F16" s="40"/>
      <c r="G16" s="184" t="s">
        <v>24</v>
      </c>
      <c r="H16" s="9"/>
      <c r="I16" s="9"/>
      <c r="J16" s="89"/>
      <c r="K16" s="10"/>
    </row>
    <row r="17" spans="2:11" ht="22">
      <c r="B17" s="5"/>
      <c r="C17" s="45" t="s">
        <v>25</v>
      </c>
      <c r="D17" s="46"/>
      <c r="E17" s="9"/>
      <c r="F17" s="47" t="s">
        <v>26</v>
      </c>
      <c r="G17" s="290">
        <f>+((K17/2)/100)+0.001</f>
        <v>0.34599999999999997</v>
      </c>
      <c r="H17" s="41"/>
      <c r="I17" s="41"/>
      <c r="J17" s="115"/>
      <c r="K17" s="48">
        <v>69</v>
      </c>
    </row>
    <row r="18" spans="2:11" ht="5.4" customHeight="1">
      <c r="B18" s="5"/>
      <c r="C18" s="45"/>
      <c r="D18" s="46"/>
      <c r="E18" s="9"/>
      <c r="F18" s="49"/>
      <c r="G18" s="290"/>
      <c r="H18" s="41"/>
      <c r="I18" s="41"/>
      <c r="J18" s="115"/>
      <c r="K18" s="48"/>
    </row>
    <row r="19" spans="2:11" ht="19.25" customHeight="1">
      <c r="B19" s="50"/>
      <c r="C19" s="51" t="s">
        <v>27</v>
      </c>
      <c r="D19" s="46"/>
      <c r="E19" s="9"/>
      <c r="F19" s="52" t="s">
        <v>69</v>
      </c>
      <c r="G19" s="291">
        <f>+K19/100</f>
        <v>1</v>
      </c>
      <c r="H19" s="41"/>
      <c r="I19" s="41"/>
      <c r="J19" s="115"/>
      <c r="K19" s="48">
        <v>100</v>
      </c>
    </row>
    <row r="20" spans="2:11" ht="6" customHeight="1">
      <c r="B20" s="50"/>
      <c r="C20" s="51"/>
      <c r="D20" s="46"/>
      <c r="E20" s="9"/>
      <c r="F20" s="52"/>
      <c r="G20" s="291"/>
      <c r="H20" s="41"/>
      <c r="I20" s="41"/>
      <c r="J20" s="115"/>
      <c r="K20" s="48"/>
    </row>
    <row r="21" spans="2:11" ht="13">
      <c r="B21" s="50"/>
      <c r="C21" s="51" t="s">
        <v>28</v>
      </c>
      <c r="D21" s="46"/>
      <c r="E21" s="9"/>
      <c r="F21" s="52" t="s">
        <v>29</v>
      </c>
      <c r="G21" s="292">
        <f>+(K21/100)+-2</f>
        <v>-1.6400000000000001</v>
      </c>
      <c r="H21" s="41"/>
      <c r="I21" s="41"/>
      <c r="J21" s="115"/>
      <c r="K21" s="48">
        <v>36</v>
      </c>
    </row>
    <row r="22" spans="2:11" ht="7.25" customHeight="1">
      <c r="B22" s="50"/>
      <c r="C22" s="51"/>
      <c r="D22" s="46"/>
      <c r="E22" s="9"/>
      <c r="F22" s="52"/>
      <c r="G22" s="120"/>
      <c r="H22" s="41"/>
      <c r="I22" s="41"/>
      <c r="J22" s="115"/>
      <c r="K22" s="48"/>
    </row>
    <row r="23" spans="2:11" ht="13">
      <c r="B23" s="50"/>
      <c r="C23" s="51" t="s">
        <v>30</v>
      </c>
      <c r="D23" s="46"/>
      <c r="E23" s="9"/>
      <c r="F23" s="52" t="s">
        <v>31</v>
      </c>
      <c r="G23" s="121">
        <v>1</v>
      </c>
      <c r="H23" s="41"/>
      <c r="I23" s="41"/>
      <c r="J23" s="115"/>
      <c r="K23" s="10"/>
    </row>
    <row r="24" spans="2:11" ht="5.4" customHeight="1">
      <c r="B24" s="50"/>
      <c r="C24" s="51"/>
      <c r="D24" s="46"/>
      <c r="E24" s="9"/>
      <c r="F24" s="52"/>
      <c r="G24" s="121"/>
      <c r="H24" s="41"/>
      <c r="I24" s="41"/>
      <c r="J24" s="115"/>
      <c r="K24" s="10"/>
    </row>
    <row r="25" spans="2:11" ht="13.5" thickBot="1">
      <c r="B25" s="50"/>
      <c r="C25" s="53" t="s">
        <v>32</v>
      </c>
      <c r="D25" s="54"/>
      <c r="E25" s="9"/>
      <c r="F25" s="52" t="s">
        <v>33</v>
      </c>
      <c r="G25" s="124">
        <v>-2</v>
      </c>
      <c r="H25" s="125"/>
      <c r="I25" s="125"/>
      <c r="J25" s="126"/>
      <c r="K25" s="10"/>
    </row>
    <row r="26" spans="2:11">
      <c r="B26" s="50"/>
      <c r="C26" s="9"/>
      <c r="D26" s="9"/>
      <c r="E26" s="9"/>
      <c r="F26" s="9"/>
      <c r="G26" s="9"/>
      <c r="H26" s="9"/>
      <c r="I26" s="9"/>
      <c r="J26" s="9"/>
      <c r="K26" s="10"/>
    </row>
    <row r="27" spans="2:11" ht="13.5" thickBot="1">
      <c r="B27" s="5"/>
      <c r="C27" s="9"/>
      <c r="D27" s="9"/>
      <c r="E27" s="9"/>
      <c r="F27" s="55" t="s">
        <v>14</v>
      </c>
      <c r="G27" s="55" t="s">
        <v>34</v>
      </c>
      <c r="H27" s="9"/>
      <c r="I27" s="9"/>
      <c r="J27" s="9"/>
      <c r="K27" s="10"/>
    </row>
    <row r="28" spans="2:11" ht="13">
      <c r="B28" s="50"/>
      <c r="C28" s="9"/>
      <c r="D28" s="180" t="s">
        <v>65</v>
      </c>
      <c r="E28" s="56"/>
      <c r="F28" s="57" t="s">
        <v>36</v>
      </c>
      <c r="G28" s="58" t="s">
        <v>37</v>
      </c>
      <c r="H28" s="59" t="s">
        <v>38</v>
      </c>
      <c r="I28" s="38"/>
      <c r="J28" s="9"/>
      <c r="K28" s="10"/>
    </row>
    <row r="29" spans="2:11" ht="20.5">
      <c r="B29" s="5"/>
      <c r="C29" s="9"/>
      <c r="D29" s="77" t="s">
        <v>77</v>
      </c>
      <c r="E29" s="60"/>
      <c r="F29" s="61" t="s">
        <v>39</v>
      </c>
      <c r="G29" s="62" t="s">
        <v>40</v>
      </c>
      <c r="H29" s="63" t="s">
        <v>41</v>
      </c>
      <c r="I29" s="64"/>
      <c r="J29" s="9"/>
      <c r="K29" s="10"/>
    </row>
    <row r="30" spans="2:11" ht="14.5" thickBot="1">
      <c r="B30" s="5"/>
      <c r="C30" s="9"/>
      <c r="D30" s="65">
        <f>(a*Fl_Res)*porosity^b_cement*(Sw^n)</f>
        <v>279.43772091605467</v>
      </c>
      <c r="E30" s="66"/>
      <c r="F30" s="67">
        <f>+$G$15</f>
        <v>49.019607843137251</v>
      </c>
      <c r="G30" s="68">
        <f>+$G$17</f>
        <v>0.34599999999999997</v>
      </c>
      <c r="H30" s="69">
        <f>1/F30*10^4</f>
        <v>204.00000000000003</v>
      </c>
      <c r="I30" s="70"/>
      <c r="J30" s="9"/>
      <c r="K30" s="10"/>
    </row>
    <row r="31" spans="2:11" ht="23.4" customHeight="1">
      <c r="B31" s="71"/>
      <c r="C31" s="9"/>
      <c r="D31" s="9"/>
      <c r="E31" s="9"/>
      <c r="F31" s="9"/>
      <c r="G31" s="9"/>
      <c r="H31" s="72"/>
      <c r="I31" s="9"/>
      <c r="J31" s="9"/>
      <c r="K31" s="10"/>
    </row>
    <row r="32" spans="2:11" ht="13" thickBot="1">
      <c r="B32" s="73"/>
      <c r="C32" s="74" t="s">
        <v>78</v>
      </c>
      <c r="D32" s="74"/>
      <c r="E32" s="74"/>
      <c r="F32" s="74"/>
      <c r="G32" s="74"/>
      <c r="H32" s="74"/>
      <c r="I32" s="74"/>
      <c r="J32" s="74"/>
      <c r="K32" s="75"/>
    </row>
  </sheetData>
  <sheetProtection formatCells="0" formatColumns="0" formatRows="0" insertColumns="0" insertRows="0" deleteColumns="0" deleteRows="0"/>
  <conditionalFormatting sqref="AM8">
    <cfRule type="expression" dxfId="79" priority="39" stopIfTrue="1">
      <formula>$E$8=0</formula>
    </cfRule>
    <cfRule type="cellIs" dxfId="78" priority="40" stopIfTrue="1" operator="greaterThan">
      <formula>0</formula>
    </cfRule>
  </conditionalFormatting>
  <conditionalFormatting sqref="AN8">
    <cfRule type="expression" dxfId="77" priority="37" stopIfTrue="1">
      <formula>$E$8=0</formula>
    </cfRule>
    <cfRule type="cellIs" dxfId="76" priority="38" stopIfTrue="1" operator="greaterThan">
      <formula>0</formula>
    </cfRule>
  </conditionalFormatting>
  <conditionalFormatting sqref="AM9">
    <cfRule type="expression" dxfId="75" priority="35" stopIfTrue="1">
      <formula>$E$9=0</formula>
    </cfRule>
    <cfRule type="cellIs" dxfId="74" priority="36" stopIfTrue="1" operator="greaterThan">
      <formula>0</formula>
    </cfRule>
  </conditionalFormatting>
  <conditionalFormatting sqref="AM10">
    <cfRule type="expression" dxfId="73" priority="33" stopIfTrue="1">
      <formula>$E$10=0</formula>
    </cfRule>
    <cfRule type="cellIs" dxfId="72" priority="34" stopIfTrue="1" operator="greaterThan">
      <formula>0</formula>
    </cfRule>
  </conditionalFormatting>
  <conditionalFormatting sqref="AM11">
    <cfRule type="expression" dxfId="71" priority="31" stopIfTrue="1">
      <formula>$E$11=0</formula>
    </cfRule>
    <cfRule type="cellIs" dxfId="70" priority="32" stopIfTrue="1" operator="greaterThan">
      <formula>0</formula>
    </cfRule>
  </conditionalFormatting>
  <conditionalFormatting sqref="AM12">
    <cfRule type="expression" dxfId="69" priority="29" stopIfTrue="1">
      <formula>$E$12=0</formula>
    </cfRule>
    <cfRule type="cellIs" dxfId="68" priority="30" stopIfTrue="1" operator="greaterThan">
      <formula>0</formula>
    </cfRule>
  </conditionalFormatting>
  <conditionalFormatting sqref="AN9">
    <cfRule type="expression" dxfId="67" priority="27" stopIfTrue="1">
      <formula>$E$9=0</formula>
    </cfRule>
    <cfRule type="cellIs" dxfId="66" priority="28" stopIfTrue="1" operator="greaterThan">
      <formula>0</formula>
    </cfRule>
  </conditionalFormatting>
  <conditionalFormatting sqref="AN10">
    <cfRule type="expression" dxfId="65" priority="25" stopIfTrue="1">
      <formula>$E$10=0</formula>
    </cfRule>
    <cfRule type="cellIs" dxfId="64" priority="26" stopIfTrue="1" operator="greaterThan">
      <formula>0</formula>
    </cfRule>
  </conditionalFormatting>
  <conditionalFormatting sqref="AN11">
    <cfRule type="expression" dxfId="63" priority="23" stopIfTrue="1">
      <formula>$E$11=0</formula>
    </cfRule>
    <cfRule type="cellIs" dxfId="62" priority="24" stopIfTrue="1" operator="greaterThan">
      <formula>0</formula>
    </cfRule>
  </conditionalFormatting>
  <conditionalFormatting sqref="AN12">
    <cfRule type="expression" dxfId="61" priority="21" stopIfTrue="1">
      <formula>$E$12=0</formula>
    </cfRule>
    <cfRule type="cellIs" dxfId="60" priority="22" stopIfTrue="1" operator="greaterThan">
      <formula>0</formula>
    </cfRule>
  </conditionalFormatting>
  <conditionalFormatting sqref="AM8">
    <cfRule type="expression" dxfId="59" priority="19" stopIfTrue="1">
      <formula>$E$8=0</formula>
    </cfRule>
    <cfRule type="cellIs" dxfId="58" priority="20" stopIfTrue="1" operator="greaterThan">
      <formula>0</formula>
    </cfRule>
  </conditionalFormatting>
  <conditionalFormatting sqref="AN8">
    <cfRule type="expression" dxfId="57" priority="17" stopIfTrue="1">
      <formula>$E$8=0</formula>
    </cfRule>
    <cfRule type="cellIs" dxfId="56" priority="18" stopIfTrue="1" operator="greaterThan">
      <formula>0</formula>
    </cfRule>
  </conditionalFormatting>
  <conditionalFormatting sqref="AM9">
    <cfRule type="expression" dxfId="55" priority="15" stopIfTrue="1">
      <formula>$E$9=0</formula>
    </cfRule>
    <cfRule type="cellIs" dxfId="54" priority="16" stopIfTrue="1" operator="greaterThan">
      <formula>0</formula>
    </cfRule>
  </conditionalFormatting>
  <conditionalFormatting sqref="AM10">
    <cfRule type="expression" dxfId="53" priority="13" stopIfTrue="1">
      <formula>$E$10=0</formula>
    </cfRule>
    <cfRule type="cellIs" dxfId="52" priority="14" stopIfTrue="1" operator="greaterThan">
      <formula>0</formula>
    </cfRule>
  </conditionalFormatting>
  <conditionalFormatting sqref="AM11">
    <cfRule type="expression" dxfId="51" priority="11" stopIfTrue="1">
      <formula>$E$11=0</formula>
    </cfRule>
    <cfRule type="cellIs" dxfId="50" priority="12" stopIfTrue="1" operator="greaterThan">
      <formula>0</formula>
    </cfRule>
  </conditionalFormatting>
  <conditionalFormatting sqref="AM12">
    <cfRule type="expression" dxfId="49" priority="9" stopIfTrue="1">
      <formula>$E$12=0</formula>
    </cfRule>
    <cfRule type="cellIs" dxfId="48" priority="10" stopIfTrue="1" operator="greaterThan">
      <formula>0</formula>
    </cfRule>
  </conditionalFormatting>
  <conditionalFormatting sqref="AN9">
    <cfRule type="expression" dxfId="47" priority="7" stopIfTrue="1">
      <formula>$E$9=0</formula>
    </cfRule>
    <cfRule type="cellIs" dxfId="46" priority="8" stopIfTrue="1" operator="greaterThan">
      <formula>0</formula>
    </cfRule>
  </conditionalFormatting>
  <conditionalFormatting sqref="AN10">
    <cfRule type="expression" dxfId="45" priority="5" stopIfTrue="1">
      <formula>$E$10=0</formula>
    </cfRule>
    <cfRule type="cellIs" dxfId="44" priority="6" stopIfTrue="1" operator="greaterThan">
      <formula>0</formula>
    </cfRule>
  </conditionalFormatting>
  <conditionalFormatting sqref="AN11">
    <cfRule type="expression" dxfId="43" priority="3" stopIfTrue="1">
      <formula>$E$11=0</formula>
    </cfRule>
    <cfRule type="cellIs" dxfId="42" priority="4" stopIfTrue="1" operator="greaterThan">
      <formula>0</formula>
    </cfRule>
  </conditionalFormatting>
  <conditionalFormatting sqref="AN12">
    <cfRule type="expression" dxfId="41" priority="1" stopIfTrue="1">
      <formula>$E$12=0</formula>
    </cfRule>
    <cfRule type="cellIs" dxfId="40" priority="2" stopIfTrue="1" operator="greaterThan">
      <formula>0</formula>
    </cfRule>
  </conditionalFormatting>
  <dataValidations count="14">
    <dataValidation allowBlank="1" showInputMessage="1" showErrorMessage="1" promptTitle="Fluid Resistivity" prompt="Do not change - this is controled by slider bar above. _x000a_Slide the bar to fit the description or a known TDS, specific conductance, or fluid resistivity" sqref="G15" xr:uid="{00000000-0002-0000-0100-000000000000}"/>
    <dataValidation allowBlank="1" showInputMessage="1" showErrorMessage="1" promptTitle="do not change" prompt="These are calculated values" sqref="D30:H30" xr:uid="{00000000-0002-0000-0100-000001000000}"/>
    <dataValidation allowBlank="1" showInputMessage="1" showErrorMessage="1" errorTitle="Do not change" promptTitle="Calculated field " prompt="Do not change this cell - value is automatically calculated from entered TDS value." sqref="AM8:AN12" xr:uid="{00000000-0002-0000-0100-000002000000}"/>
    <dataValidation type="decimal" errorStyle="warning" allowBlank="1" showInputMessage="1" showErrorMessage="1" errorTitle="Out of range" error="Out of the typical range of values. Check your entry. Hit yes to keep or no and enter a new value." promptTitle="TDS for saline water" prompt="Enter the TDS value for your site" sqref="AL11" xr:uid="{00000000-0002-0000-0100-000003000000}">
      <formula1>4000</formula1>
      <formula2>50001</formula2>
    </dataValidation>
    <dataValidation type="decimal" errorStyle="warning" allowBlank="1" showInputMessage="1" showErrorMessage="1" errorTitle="Out of range" error="Out of the typical range of values. Check your entry. Hit yes to keep or no and enter a new value." promptTitle="TDS: moderately brackish water" prompt="Enter the TDS value for your site" sqref="AL10" xr:uid="{00000000-0002-0000-0100-000004000000}">
      <formula1>1500.1</formula1>
      <formula2>3000</formula2>
    </dataValidation>
    <dataValidation type="decimal" errorStyle="warning" allowBlank="1" showInputMessage="1" showErrorMessage="1" errorTitle="Out of range" error="Out of the typical range of values. Check your entry. Hit yes to keep or no and enter a new value." promptTitle="TDS for slightly brackish water" prompt="Enter the TDS value for your site" sqref="AL9" xr:uid="{00000000-0002-0000-0100-000005000000}">
      <formula1>800</formula1>
      <formula2>1500</formula2>
    </dataValidation>
    <dataValidation type="decimal" errorStyle="warning" allowBlank="1" showInputMessage="1" showErrorMessage="1" errorTitle="Out of range" error="Out of the typical range of values. Check your entry. Hit yes to keep or no and enter a new value." promptTitle="TDS for fresh water" prompt="Enter the TDS value for your site" sqref="AL8" xr:uid="{00000000-0002-0000-0100-000006000000}">
      <formula1>0</formula1>
      <formula2>800</formula2>
    </dataValidation>
    <dataValidation type="decimal" errorStyle="warning" operator="greaterThan" allowBlank="1" showInputMessage="1" showErrorMessage="1" errorTitle="Out of range" error="Out of the typical range of values. Check your entry. Hit yes to keep or no and enter a new value." promptTitle="TDS for  Hypersaline water" prompt="Enter the TDS value for your site" sqref="AL12" xr:uid="{00000000-0002-0000-0100-000007000000}">
      <formula1>50000</formula1>
    </dataValidation>
    <dataValidation allowBlank="1" showInputMessage="1" showErrorMessage="1" promptTitle="Porosity" prompt="Use the slider to the right to set this value.  Please do not type in this cell." sqref="G17" xr:uid="{8A636638-31D9-4466-B7DE-F083ECEEAD54}"/>
    <dataValidation allowBlank="1" showInputMessage="1" showErrorMessage="1" promptTitle="a" prompt="Use the slider to the right to set this value.  Please do not type in this cell." sqref="G19" xr:uid="{490068A2-E54F-4698-988E-4C34EB55EB44}"/>
    <dataValidation allowBlank="1" showInputMessage="1" showErrorMessage="1" promptTitle="b" prompt="Use the slider to the right to set this value.  Please do not type in this cell." sqref="G21" xr:uid="{8CA85F22-1842-4269-A015-ABFBD8075C5F}"/>
    <dataValidation type="whole" operator="equal" allowBlank="1" showInputMessage="1" showErrorMessage="1" errorTitle="Saturation " error="should be one." prompt="This assumes full saturation. Please do not change" sqref="G23" xr:uid="{AEF28B95-69B3-4453-8422-B8E58CC9CD90}">
      <formula1>1</formula1>
    </dataValidation>
    <dataValidation allowBlank="1" showInputMessage="1" showErrorMessage="1" promptTitle="controlled by slider above" prompt="Please do not change this cell directly.  It is controlled by the slider bar above.   See the worksheets for &quot;manual&quot; entry." sqref="E11:E13 G12" xr:uid="{F14CDE13-E7BB-416B-8426-CD12854E5001}"/>
    <dataValidation type="decimal" errorStyle="warning" operator="equal" allowBlank="1" showInputMessage="1" showErrorMessage="1" errorTitle="usually -2" error="Please do not change. " promptTitle="Assumed to be -2" prompt="please do not change" sqref="G25" xr:uid="{22454167-CECD-4F3D-AB92-0503302FD8E1}">
      <formula1>-2</formula1>
    </dataValidation>
  </dataValidations>
  <pageMargins left="0.75" right="0.75" top="1" bottom="1" header="0.5" footer="0.5"/>
  <pageSetup paperSize="256" orientation="landscape" horizontalDpi="0" verticalDpi="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5121" r:id="rId4" name="Scroll Bar 1">
              <controlPr locked="0" defaultSize="0" autoPict="0" altText="scroll bar">
                <anchor moveWithCells="1">
                  <from>
                    <xdr:col>7</xdr:col>
                    <xdr:colOff>101600</xdr:colOff>
                    <xdr:row>18</xdr:row>
                    <xdr:rowOff>76200</xdr:rowOff>
                  </from>
                  <to>
                    <xdr:col>9</xdr:col>
                    <xdr:colOff>234950</xdr:colOff>
                    <xdr:row>19</xdr:row>
                    <xdr:rowOff>0</xdr:rowOff>
                  </to>
                </anchor>
              </controlPr>
            </control>
          </mc:Choice>
        </mc:AlternateContent>
        <mc:AlternateContent xmlns:mc="http://schemas.openxmlformats.org/markup-compatibility/2006">
          <mc:Choice Requires="x14">
            <control shapeId="5122" r:id="rId5" name="Scroll Bar 2">
              <controlPr locked="0" defaultSize="0" autoPict="0" altText="scroll bar">
                <anchor moveWithCells="1">
                  <from>
                    <xdr:col>3</xdr:col>
                    <xdr:colOff>76200</xdr:colOff>
                    <xdr:row>7</xdr:row>
                    <xdr:rowOff>69850</xdr:rowOff>
                  </from>
                  <to>
                    <xdr:col>7</xdr:col>
                    <xdr:colOff>571500</xdr:colOff>
                    <xdr:row>8</xdr:row>
                    <xdr:rowOff>82550</xdr:rowOff>
                  </to>
                </anchor>
              </controlPr>
            </control>
          </mc:Choice>
        </mc:AlternateContent>
        <mc:AlternateContent xmlns:mc="http://schemas.openxmlformats.org/markup-compatibility/2006">
          <mc:Choice Requires="x14">
            <control shapeId="5123" r:id="rId6" name="Scroll Bar 3">
              <controlPr locked="0" defaultSize="0" autoPict="0" altText="scroll bar">
                <anchor moveWithCells="1">
                  <from>
                    <xdr:col>7</xdr:col>
                    <xdr:colOff>107950</xdr:colOff>
                    <xdr:row>20</xdr:row>
                    <xdr:rowOff>31750</xdr:rowOff>
                  </from>
                  <to>
                    <xdr:col>9</xdr:col>
                    <xdr:colOff>234950</xdr:colOff>
                    <xdr:row>21</xdr:row>
                    <xdr:rowOff>0</xdr:rowOff>
                  </to>
                </anchor>
              </controlPr>
            </control>
          </mc:Choice>
        </mc:AlternateContent>
        <mc:AlternateContent xmlns:mc="http://schemas.openxmlformats.org/markup-compatibility/2006">
          <mc:Choice Requires="x14">
            <control shapeId="5124" r:id="rId7" name="Scroll Bar 4">
              <controlPr locked="0" defaultSize="0" autoPict="0" altText="scroll bar">
                <anchor moveWithCells="1">
                  <from>
                    <xdr:col>7</xdr:col>
                    <xdr:colOff>114300</xdr:colOff>
                    <xdr:row>16</xdr:row>
                    <xdr:rowOff>120650</xdr:rowOff>
                  </from>
                  <to>
                    <xdr:col>9</xdr:col>
                    <xdr:colOff>260350</xdr:colOff>
                    <xdr:row>17</xdr:row>
                    <xdr:rowOff>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4"/>
  </sheetPr>
  <dimension ref="B1:AG32"/>
  <sheetViews>
    <sheetView showGridLines="0" zoomScale="94" zoomScaleNormal="94" workbookViewId="0">
      <selection activeCell="C32" sqref="C32"/>
    </sheetView>
  </sheetViews>
  <sheetFormatPr defaultRowHeight="12.5"/>
  <cols>
    <col min="1" max="1" width="3.6328125" customWidth="1"/>
    <col min="2" max="2" width="5.08984375" customWidth="1"/>
    <col min="3" max="3" width="3.453125" customWidth="1"/>
    <col min="4" max="4" width="19.6328125" customWidth="1"/>
    <col min="5" max="5" width="16" customWidth="1"/>
    <col min="6" max="6" width="15.6328125" customWidth="1"/>
    <col min="7" max="7" width="13.453125" customWidth="1"/>
    <col min="8" max="8" width="13.6328125" customWidth="1"/>
    <col min="9" max="9" width="6" customWidth="1"/>
    <col min="10" max="12" width="3.6328125" customWidth="1"/>
    <col min="13" max="13" width="6.6328125" customWidth="1"/>
    <col min="14" max="14" width="3.6328125" customWidth="1"/>
    <col min="29" max="29" width="17.08984375" customWidth="1"/>
    <col min="30" max="30" width="1.453125" customWidth="1"/>
    <col min="31" max="31" width="10.36328125" customWidth="1"/>
    <col min="32" max="32" width="11.08984375" customWidth="1"/>
  </cols>
  <sheetData>
    <row r="1" spans="2:33">
      <c r="B1" s="268" t="s">
        <v>115</v>
      </c>
    </row>
    <row r="2" spans="2:33" ht="13" thickBot="1">
      <c r="B2" s="1"/>
      <c r="C2" s="1"/>
      <c r="D2" s="1"/>
      <c r="E2" s="1"/>
      <c r="F2" s="1"/>
      <c r="G2" s="1"/>
      <c r="H2" s="1"/>
      <c r="I2" s="1"/>
      <c r="J2" s="1"/>
      <c r="K2" s="1"/>
      <c r="L2" s="1"/>
    </row>
    <row r="3" spans="2:33" ht="11.4" customHeight="1">
      <c r="B3" s="2"/>
      <c r="C3" s="3"/>
      <c r="D3" s="3"/>
      <c r="E3" s="3"/>
      <c r="F3" s="3"/>
      <c r="G3" s="3"/>
      <c r="H3" s="3"/>
      <c r="I3" s="3"/>
      <c r="J3" s="3"/>
      <c r="K3" s="3"/>
      <c r="L3" s="3"/>
      <c r="M3" s="3"/>
      <c r="N3" s="4"/>
      <c r="AC3" t="s">
        <v>66</v>
      </c>
    </row>
    <row r="4" spans="2:33" ht="15">
      <c r="B4" s="5"/>
      <c r="C4" s="7" t="s">
        <v>45</v>
      </c>
      <c r="D4" s="9"/>
      <c r="E4" s="6"/>
      <c r="F4" s="8"/>
      <c r="G4" s="8"/>
      <c r="H4" s="8"/>
      <c r="I4" s="8"/>
      <c r="J4" s="8"/>
      <c r="K4" s="8"/>
      <c r="L4" s="8"/>
      <c r="M4" s="9"/>
      <c r="N4" s="10"/>
    </row>
    <row r="5" spans="2:33" ht="13">
      <c r="B5" s="5"/>
      <c r="C5" s="11"/>
      <c r="D5" s="11"/>
      <c r="E5" s="8"/>
      <c r="F5" s="8"/>
      <c r="G5" s="8"/>
      <c r="H5" s="8"/>
      <c r="I5" s="8"/>
      <c r="J5" s="8"/>
      <c r="K5" s="8"/>
      <c r="L5" s="8"/>
      <c r="M5" s="9"/>
      <c r="N5" s="10"/>
    </row>
    <row r="6" spans="2:33" ht="17" customHeight="1">
      <c r="B6" s="5"/>
      <c r="C6" s="82"/>
      <c r="D6" s="79" t="s">
        <v>1</v>
      </c>
      <c r="E6" s="12"/>
      <c r="F6" s="13"/>
      <c r="G6" s="12"/>
      <c r="H6" s="12"/>
      <c r="I6" s="12"/>
      <c r="J6" s="12"/>
      <c r="K6" s="12"/>
      <c r="L6" s="12"/>
      <c r="M6" s="14"/>
      <c r="N6" s="10"/>
      <c r="AE6" t="s">
        <v>2</v>
      </c>
      <c r="AF6" t="s">
        <v>3</v>
      </c>
      <c r="AG6" t="s">
        <v>4</v>
      </c>
    </row>
    <row r="7" spans="2:33" ht="15.65" customHeight="1" thickBot="1">
      <c r="B7" s="5"/>
      <c r="C7" s="26"/>
      <c r="D7" s="84" t="s">
        <v>5</v>
      </c>
      <c r="E7" s="15"/>
      <c r="F7" s="16"/>
      <c r="G7" s="17"/>
      <c r="H7" s="15"/>
      <c r="I7" s="15"/>
      <c r="J7" s="15"/>
      <c r="K7" s="15"/>
      <c r="L7" s="15"/>
      <c r="M7" s="18"/>
      <c r="N7" s="10"/>
      <c r="AC7" s="19" t="s">
        <v>6</v>
      </c>
      <c r="AD7" s="20"/>
      <c r="AE7" s="21" t="s">
        <v>7</v>
      </c>
      <c r="AF7" s="22" t="s">
        <v>8</v>
      </c>
      <c r="AG7" s="21" t="s">
        <v>9</v>
      </c>
    </row>
    <row r="8" spans="2:33" ht="13.5" thickTop="1">
      <c r="B8" s="5"/>
      <c r="C8" s="26"/>
      <c r="D8" s="23"/>
      <c r="E8" s="23"/>
      <c r="F8" s="23"/>
      <c r="G8" s="23"/>
      <c r="H8" s="23"/>
      <c r="I8" s="76"/>
      <c r="J8" s="76"/>
      <c r="K8" s="76"/>
      <c r="L8" s="76">
        <v>2244</v>
      </c>
      <c r="M8" s="18"/>
      <c r="N8" s="10"/>
      <c r="AC8" t="s">
        <v>10</v>
      </c>
      <c r="AE8" s="304">
        <v>400</v>
      </c>
      <c r="AF8" s="24">
        <f>AE8/0.65</f>
        <v>615.38461538461536</v>
      </c>
      <c r="AG8" s="25">
        <f>10000/AF8</f>
        <v>16.25</v>
      </c>
    </row>
    <row r="9" spans="2:33" ht="13.25" customHeight="1">
      <c r="B9" s="5"/>
      <c r="C9" s="26"/>
      <c r="D9" s="15"/>
      <c r="E9" s="15"/>
      <c r="F9" s="27"/>
      <c r="G9" s="15"/>
      <c r="H9" s="15"/>
      <c r="I9" s="15"/>
      <c r="J9" s="15"/>
      <c r="K9" s="15"/>
      <c r="L9" s="15"/>
      <c r="M9" s="18"/>
      <c r="N9" s="10"/>
      <c r="AC9" t="s">
        <v>11</v>
      </c>
      <c r="AE9" s="304">
        <v>1100</v>
      </c>
      <c r="AF9" s="24">
        <f>AE9/0.65</f>
        <v>1692.3076923076922</v>
      </c>
      <c r="AG9" s="25">
        <f>10000/AF9</f>
        <v>5.9090909090909101</v>
      </c>
    </row>
    <row r="10" spans="2:33" ht="20.399999999999999" customHeight="1">
      <c r="B10" s="5"/>
      <c r="C10" s="26"/>
      <c r="D10" s="15"/>
      <c r="E10" s="15"/>
      <c r="F10" s="15"/>
      <c r="G10" s="15"/>
      <c r="H10" s="15"/>
      <c r="I10" s="15"/>
      <c r="J10" s="15"/>
      <c r="K10" s="15"/>
      <c r="L10" s="15"/>
      <c r="M10" s="18"/>
      <c r="N10" s="10"/>
      <c r="AC10" t="s">
        <v>12</v>
      </c>
      <c r="AE10" s="304">
        <v>3000</v>
      </c>
      <c r="AF10" s="24">
        <f>AE10/0.65</f>
        <v>4615.3846153846152</v>
      </c>
      <c r="AG10" s="25">
        <f>10000/AF10</f>
        <v>2.1666666666666665</v>
      </c>
    </row>
    <row r="11" spans="2:33" ht="13">
      <c r="B11" s="5"/>
      <c r="C11" s="26"/>
      <c r="D11" s="293" t="s">
        <v>13</v>
      </c>
      <c r="E11" s="287">
        <f>+(1/E12)*10^4</f>
        <v>4.4563279857397502</v>
      </c>
      <c r="F11" s="288" t="s">
        <v>14</v>
      </c>
      <c r="G11" s="305" t="s">
        <v>15</v>
      </c>
      <c r="H11" s="15"/>
      <c r="I11" s="15"/>
      <c r="J11" s="15"/>
      <c r="K11" s="15"/>
      <c r="L11" s="15"/>
      <c r="M11" s="18"/>
      <c r="N11" s="10"/>
      <c r="Q11" s="28"/>
      <c r="AC11" t="s">
        <v>16</v>
      </c>
      <c r="AE11" s="304">
        <v>6500</v>
      </c>
      <c r="AF11" s="29">
        <f>AE11/0.65</f>
        <v>10000</v>
      </c>
      <c r="AG11" s="30">
        <f>10000/AF11</f>
        <v>1</v>
      </c>
    </row>
    <row r="12" spans="2:33" ht="14.5">
      <c r="B12" s="5"/>
      <c r="C12" s="26"/>
      <c r="D12" s="80" t="s">
        <v>17</v>
      </c>
      <c r="E12" s="31">
        <f>+$L$8</f>
        <v>2244</v>
      </c>
      <c r="F12" s="32" t="s">
        <v>18</v>
      </c>
      <c r="G12" s="306">
        <f>0.65*E12</f>
        <v>1458.6000000000001</v>
      </c>
      <c r="H12" s="307" t="s">
        <v>19</v>
      </c>
      <c r="I12" s="15"/>
      <c r="J12" s="15"/>
      <c r="K12" s="15"/>
      <c r="L12" s="15"/>
      <c r="M12" s="18"/>
      <c r="N12" s="10"/>
      <c r="AC12" t="s">
        <v>20</v>
      </c>
      <c r="AE12" s="304">
        <v>55000</v>
      </c>
      <c r="AF12" s="29">
        <f>AE12/0.65</f>
        <v>84615.38461538461</v>
      </c>
      <c r="AG12" s="30">
        <f>10000/AF12</f>
        <v>0.11818181818181819</v>
      </c>
    </row>
    <row r="13" spans="2:33" ht="14.5">
      <c r="B13" s="5"/>
      <c r="C13" s="83"/>
      <c r="D13" s="81" t="s">
        <v>17</v>
      </c>
      <c r="E13" s="33">
        <f>+E12/10</f>
        <v>224.4</v>
      </c>
      <c r="F13" s="34" t="s">
        <v>21</v>
      </c>
      <c r="G13" s="35"/>
      <c r="H13" s="35"/>
      <c r="I13" s="35"/>
      <c r="J13" s="35"/>
      <c r="K13" s="35"/>
      <c r="L13" s="35"/>
      <c r="M13" s="36"/>
      <c r="N13" s="10"/>
      <c r="AF13" s="1"/>
      <c r="AG13" s="1"/>
    </row>
    <row r="14" spans="2:33" ht="13" thickBot="1">
      <c r="B14" s="5"/>
      <c r="C14" s="9"/>
      <c r="D14" s="9"/>
      <c r="E14" s="9"/>
      <c r="F14" s="9"/>
      <c r="G14" s="9"/>
      <c r="H14" s="9"/>
      <c r="I14" s="9"/>
      <c r="J14" s="9"/>
      <c r="K14" s="9"/>
      <c r="L14" s="9"/>
      <c r="M14" s="9"/>
      <c r="N14" s="10"/>
    </row>
    <row r="15" spans="2:33" ht="13">
      <c r="B15" s="5"/>
      <c r="C15" s="37"/>
      <c r="D15" s="38"/>
      <c r="E15" s="39"/>
      <c r="F15" s="40" t="s">
        <v>22</v>
      </c>
      <c r="G15" s="289">
        <f>+(1/E12)*10^4</f>
        <v>4.4563279857397502</v>
      </c>
      <c r="H15" s="111" t="s">
        <v>23</v>
      </c>
      <c r="I15" s="111"/>
      <c r="J15" s="111"/>
      <c r="K15" s="102"/>
      <c r="L15" s="9"/>
      <c r="M15" s="9"/>
      <c r="N15" s="10"/>
    </row>
    <row r="16" spans="2:33" ht="17.399999999999999" customHeight="1">
      <c r="B16" s="5"/>
      <c r="C16" s="43"/>
      <c r="D16" s="44" t="s">
        <v>75</v>
      </c>
      <c r="E16" s="39"/>
      <c r="F16" s="40"/>
      <c r="G16" s="184" t="s">
        <v>68</v>
      </c>
      <c r="H16" s="9"/>
      <c r="I16" s="9"/>
      <c r="J16" s="9"/>
      <c r="K16" s="89"/>
      <c r="L16" s="9"/>
      <c r="M16" s="9"/>
      <c r="N16" s="10"/>
    </row>
    <row r="17" spans="2:14" ht="22">
      <c r="B17" s="5"/>
      <c r="C17" s="45" t="s">
        <v>83</v>
      </c>
      <c r="D17" s="46"/>
      <c r="E17" s="9"/>
      <c r="F17" s="47" t="s">
        <v>26</v>
      </c>
      <c r="G17" s="290">
        <f>+((N17/2)/100)+0.001</f>
        <v>0.376</v>
      </c>
      <c r="H17" s="41"/>
      <c r="I17" s="41"/>
      <c r="J17" s="41"/>
      <c r="K17" s="115"/>
      <c r="L17" s="9"/>
      <c r="M17" s="9"/>
      <c r="N17" s="48">
        <v>75</v>
      </c>
    </row>
    <row r="18" spans="2:14" ht="5.4" customHeight="1">
      <c r="B18" s="5"/>
      <c r="C18" s="45"/>
      <c r="D18" s="46"/>
      <c r="E18" s="9"/>
      <c r="F18" s="49"/>
      <c r="G18" s="290"/>
      <c r="H18" s="41"/>
      <c r="I18" s="41"/>
      <c r="J18" s="41"/>
      <c r="K18" s="115"/>
      <c r="L18" s="9"/>
      <c r="M18" s="9"/>
      <c r="N18" s="48"/>
    </row>
    <row r="19" spans="2:14" ht="19.25" customHeight="1">
      <c r="B19" s="50"/>
      <c r="C19" s="51" t="s">
        <v>27</v>
      </c>
      <c r="D19" s="46"/>
      <c r="E19" s="9"/>
      <c r="F19" s="52" t="s">
        <v>69</v>
      </c>
      <c r="G19" s="291">
        <f>+N19/100</f>
        <v>1</v>
      </c>
      <c r="H19" s="41"/>
      <c r="I19" s="41"/>
      <c r="J19" s="41"/>
      <c r="K19" s="115"/>
      <c r="L19" s="9"/>
      <c r="M19" s="9"/>
      <c r="N19" s="48">
        <v>100</v>
      </c>
    </row>
    <row r="20" spans="2:14" ht="6" customHeight="1">
      <c r="B20" s="50"/>
      <c r="C20" s="51"/>
      <c r="D20" s="46"/>
      <c r="E20" s="9"/>
      <c r="F20" s="52"/>
      <c r="G20" s="291"/>
      <c r="H20" s="41"/>
      <c r="I20" s="41"/>
      <c r="J20" s="41"/>
      <c r="K20" s="115"/>
      <c r="L20" s="9"/>
      <c r="M20" s="9"/>
      <c r="N20" s="48"/>
    </row>
    <row r="21" spans="2:14" ht="13">
      <c r="B21" s="50"/>
      <c r="C21" s="51" t="s">
        <v>28</v>
      </c>
      <c r="D21" s="46"/>
      <c r="E21" s="9"/>
      <c r="F21" s="52" t="s">
        <v>29</v>
      </c>
      <c r="G21" s="292">
        <f>+(N21/100)+-2</f>
        <v>-1.53</v>
      </c>
      <c r="H21" s="41"/>
      <c r="I21" s="41"/>
      <c r="J21" s="41"/>
      <c r="K21" s="115"/>
      <c r="L21" s="9"/>
      <c r="M21" s="9"/>
      <c r="N21" s="48">
        <v>47</v>
      </c>
    </row>
    <row r="22" spans="2:14" ht="7.25" customHeight="1">
      <c r="B22" s="50"/>
      <c r="C22" s="51"/>
      <c r="D22" s="46"/>
      <c r="E22" s="9"/>
      <c r="F22" s="52"/>
      <c r="G22" s="120"/>
      <c r="H22" s="41"/>
      <c r="I22" s="41"/>
      <c r="J22" s="41"/>
      <c r="K22" s="115"/>
      <c r="L22" s="9"/>
      <c r="M22" s="9"/>
      <c r="N22" s="48"/>
    </row>
    <row r="23" spans="2:14" ht="13">
      <c r="B23" s="50"/>
      <c r="C23" s="51" t="s">
        <v>30</v>
      </c>
      <c r="D23" s="46"/>
      <c r="E23" s="9"/>
      <c r="F23" s="52" t="s">
        <v>31</v>
      </c>
      <c r="G23" s="121">
        <v>1</v>
      </c>
      <c r="H23" s="41"/>
      <c r="I23" s="41"/>
      <c r="J23" s="41"/>
      <c r="K23" s="115"/>
      <c r="L23" s="9"/>
      <c r="M23" s="9"/>
      <c r="N23" s="10"/>
    </row>
    <row r="24" spans="2:14" ht="5.4" customHeight="1">
      <c r="B24" s="50"/>
      <c r="C24" s="51"/>
      <c r="D24" s="46"/>
      <c r="E24" s="9"/>
      <c r="F24" s="52"/>
      <c r="G24" s="121"/>
      <c r="H24" s="41"/>
      <c r="I24" s="41"/>
      <c r="J24" s="41"/>
      <c r="K24" s="115"/>
      <c r="L24" s="9"/>
      <c r="M24" s="9"/>
      <c r="N24" s="10"/>
    </row>
    <row r="25" spans="2:14" ht="13.5" thickBot="1">
      <c r="B25" s="50"/>
      <c r="C25" s="53" t="s">
        <v>32</v>
      </c>
      <c r="D25" s="54"/>
      <c r="E25" s="9"/>
      <c r="F25" s="52" t="s">
        <v>33</v>
      </c>
      <c r="G25" s="124">
        <v>-2</v>
      </c>
      <c r="H25" s="125"/>
      <c r="I25" s="125"/>
      <c r="J25" s="125"/>
      <c r="K25" s="126"/>
      <c r="L25" s="9"/>
      <c r="M25" s="9"/>
      <c r="N25" s="10"/>
    </row>
    <row r="26" spans="2:14">
      <c r="B26" s="50"/>
      <c r="C26" s="9"/>
      <c r="D26" s="9"/>
      <c r="E26" s="9"/>
      <c r="F26" s="9"/>
      <c r="G26" s="9"/>
      <c r="H26" s="9"/>
      <c r="I26" s="9"/>
      <c r="J26" s="9"/>
      <c r="K26" s="9"/>
      <c r="L26" s="9"/>
      <c r="M26" s="9"/>
      <c r="N26" s="10"/>
    </row>
    <row r="27" spans="2:14" ht="13.5" thickBot="1">
      <c r="B27" s="5"/>
      <c r="C27" s="9"/>
      <c r="D27" s="9"/>
      <c r="E27" s="9"/>
      <c r="F27" s="55" t="s">
        <v>14</v>
      </c>
      <c r="G27" s="55" t="s">
        <v>34</v>
      </c>
      <c r="H27" s="9"/>
      <c r="I27" s="9"/>
      <c r="J27" s="9"/>
      <c r="K27" s="9"/>
      <c r="L27" s="9"/>
      <c r="M27" s="9"/>
      <c r="N27" s="10"/>
    </row>
    <row r="28" spans="2:14" ht="13">
      <c r="B28" s="50"/>
      <c r="C28" s="9"/>
      <c r="D28" s="180" t="s">
        <v>65</v>
      </c>
      <c r="E28" s="56"/>
      <c r="F28" s="57" t="s">
        <v>44</v>
      </c>
      <c r="G28" s="58" t="s">
        <v>37</v>
      </c>
      <c r="H28" s="78" t="s">
        <v>38</v>
      </c>
      <c r="I28" s="38"/>
      <c r="J28" s="9"/>
      <c r="K28" s="9"/>
      <c r="L28" s="9"/>
      <c r="M28" s="9"/>
      <c r="N28" s="10"/>
    </row>
    <row r="29" spans="2:14" ht="20.5">
      <c r="B29" s="5"/>
      <c r="C29" s="9"/>
      <c r="D29" s="77" t="s">
        <v>77</v>
      </c>
      <c r="E29" s="60"/>
      <c r="F29" s="61" t="s">
        <v>39</v>
      </c>
      <c r="G29" s="62" t="s">
        <v>40</v>
      </c>
      <c r="H29" s="63" t="s">
        <v>41</v>
      </c>
      <c r="I29" s="64"/>
      <c r="J29" s="9"/>
      <c r="K29" s="9"/>
      <c r="L29" s="9"/>
      <c r="M29" s="9"/>
      <c r="N29" s="10"/>
    </row>
    <row r="30" spans="2:14" ht="14.5" thickBot="1">
      <c r="B30" s="5"/>
      <c r="C30" s="9"/>
      <c r="D30" s="65">
        <f>(a*Fl_Res)*(porosity^b_cement)*(Sw^n)</f>
        <v>19.903971661360966</v>
      </c>
      <c r="E30" s="66"/>
      <c r="F30" s="67">
        <f>+$G$15</f>
        <v>4.4563279857397502</v>
      </c>
      <c r="G30" s="68">
        <f>+$G$17</f>
        <v>0.376</v>
      </c>
      <c r="H30" s="69">
        <f>1/F30*10^4</f>
        <v>2244</v>
      </c>
      <c r="I30" s="70"/>
      <c r="J30" s="9"/>
      <c r="K30" s="9"/>
      <c r="L30" s="9"/>
      <c r="M30" s="9"/>
      <c r="N30" s="10"/>
    </row>
    <row r="31" spans="2:14" ht="23.4" customHeight="1">
      <c r="B31" s="71"/>
      <c r="C31" s="9"/>
      <c r="D31" s="9"/>
      <c r="E31" s="9"/>
      <c r="F31" s="9"/>
      <c r="G31" s="9"/>
      <c r="H31" s="72"/>
      <c r="I31" s="9"/>
      <c r="J31" s="9"/>
      <c r="K31" s="9"/>
      <c r="L31" s="9"/>
      <c r="M31" s="9"/>
      <c r="N31" s="10"/>
    </row>
    <row r="32" spans="2:14" ht="13" thickBot="1">
      <c r="B32" s="73"/>
      <c r="C32" s="74" t="s">
        <v>78</v>
      </c>
      <c r="D32" s="74"/>
      <c r="E32" s="74"/>
      <c r="F32" s="74"/>
      <c r="G32" s="74"/>
      <c r="H32" s="74"/>
      <c r="I32" s="74"/>
      <c r="J32" s="74"/>
      <c r="K32" s="74"/>
      <c r="L32" s="74"/>
      <c r="M32" s="74"/>
      <c r="N32" s="75"/>
    </row>
  </sheetData>
  <sheetProtection formatCells="0" formatColumns="0" formatRows="0" insertColumns="0" insertRows="0" deleteColumns="0" deleteRows="0"/>
  <conditionalFormatting sqref="AF8">
    <cfRule type="expression" dxfId="39" priority="39" stopIfTrue="1">
      <formula>$E$8=0</formula>
    </cfRule>
    <cfRule type="cellIs" dxfId="38" priority="40" stopIfTrue="1" operator="greaterThan">
      <formula>0</formula>
    </cfRule>
  </conditionalFormatting>
  <conditionalFormatting sqref="AG8">
    <cfRule type="expression" dxfId="37" priority="37" stopIfTrue="1">
      <formula>$E$8=0</formula>
    </cfRule>
    <cfRule type="cellIs" dxfId="36" priority="38" stopIfTrue="1" operator="greaterThan">
      <formula>0</formula>
    </cfRule>
  </conditionalFormatting>
  <conditionalFormatting sqref="AF9">
    <cfRule type="expression" dxfId="35" priority="35" stopIfTrue="1">
      <formula>$E$9=0</formula>
    </cfRule>
    <cfRule type="cellIs" dxfId="34" priority="36" stopIfTrue="1" operator="greaterThan">
      <formula>0</formula>
    </cfRule>
  </conditionalFormatting>
  <conditionalFormatting sqref="AF10">
    <cfRule type="expression" dxfId="33" priority="33" stopIfTrue="1">
      <formula>$E$10=0</formula>
    </cfRule>
    <cfRule type="cellIs" dxfId="32" priority="34" stopIfTrue="1" operator="greaterThan">
      <formula>0</formula>
    </cfRule>
  </conditionalFormatting>
  <conditionalFormatting sqref="AF11">
    <cfRule type="expression" dxfId="31" priority="31" stopIfTrue="1">
      <formula>$E$11=0</formula>
    </cfRule>
    <cfRule type="cellIs" dxfId="30" priority="32" stopIfTrue="1" operator="greaterThan">
      <formula>0</formula>
    </cfRule>
  </conditionalFormatting>
  <conditionalFormatting sqref="AF12">
    <cfRule type="expression" dxfId="29" priority="29" stopIfTrue="1">
      <formula>$E$12=0</formula>
    </cfRule>
    <cfRule type="cellIs" dxfId="28" priority="30" stopIfTrue="1" operator="greaterThan">
      <formula>0</formula>
    </cfRule>
  </conditionalFormatting>
  <conditionalFormatting sqref="AG9">
    <cfRule type="expression" dxfId="27" priority="27" stopIfTrue="1">
      <formula>$E$9=0</formula>
    </cfRule>
    <cfRule type="cellIs" dxfId="26" priority="28" stopIfTrue="1" operator="greaterThan">
      <formula>0</formula>
    </cfRule>
  </conditionalFormatting>
  <conditionalFormatting sqref="AG10">
    <cfRule type="expression" dxfId="25" priority="25" stopIfTrue="1">
      <formula>$E$10=0</formula>
    </cfRule>
    <cfRule type="cellIs" dxfId="24" priority="26" stopIfTrue="1" operator="greaterThan">
      <formula>0</formula>
    </cfRule>
  </conditionalFormatting>
  <conditionalFormatting sqref="AG11">
    <cfRule type="expression" dxfId="23" priority="23" stopIfTrue="1">
      <formula>$E$11=0</formula>
    </cfRule>
    <cfRule type="cellIs" dxfId="22" priority="24" stopIfTrue="1" operator="greaterThan">
      <formula>0</formula>
    </cfRule>
  </conditionalFormatting>
  <conditionalFormatting sqref="AG12">
    <cfRule type="expression" dxfId="21" priority="21" stopIfTrue="1">
      <formula>$E$12=0</formula>
    </cfRule>
    <cfRule type="cellIs" dxfId="20" priority="22" stopIfTrue="1" operator="greaterThan">
      <formula>0</formula>
    </cfRule>
  </conditionalFormatting>
  <conditionalFormatting sqref="AF8">
    <cfRule type="expression" dxfId="19" priority="19" stopIfTrue="1">
      <formula>$E$8=0</formula>
    </cfRule>
    <cfRule type="cellIs" dxfId="18" priority="20" stopIfTrue="1" operator="greaterThan">
      <formula>0</formula>
    </cfRule>
  </conditionalFormatting>
  <conditionalFormatting sqref="AG8">
    <cfRule type="expression" dxfId="17" priority="17" stopIfTrue="1">
      <formula>$E$8=0</formula>
    </cfRule>
    <cfRule type="cellIs" dxfId="16" priority="18" stopIfTrue="1" operator="greaterThan">
      <formula>0</formula>
    </cfRule>
  </conditionalFormatting>
  <conditionalFormatting sqref="AF9">
    <cfRule type="expression" dxfId="15" priority="15" stopIfTrue="1">
      <formula>$E$9=0</formula>
    </cfRule>
    <cfRule type="cellIs" dxfId="14" priority="16" stopIfTrue="1" operator="greaterThan">
      <formula>0</formula>
    </cfRule>
  </conditionalFormatting>
  <conditionalFormatting sqref="AF10">
    <cfRule type="expression" dxfId="13" priority="13" stopIfTrue="1">
      <formula>$E$10=0</formula>
    </cfRule>
    <cfRule type="cellIs" dxfId="12" priority="14" stopIfTrue="1" operator="greaterThan">
      <formula>0</formula>
    </cfRule>
  </conditionalFormatting>
  <conditionalFormatting sqref="AF11">
    <cfRule type="expression" dxfId="11" priority="11" stopIfTrue="1">
      <formula>$E$11=0</formula>
    </cfRule>
    <cfRule type="cellIs" dxfId="10" priority="12" stopIfTrue="1" operator="greaterThan">
      <formula>0</formula>
    </cfRule>
  </conditionalFormatting>
  <conditionalFormatting sqref="AF12">
    <cfRule type="expression" dxfId="9" priority="9" stopIfTrue="1">
      <formula>$E$12=0</formula>
    </cfRule>
    <cfRule type="cellIs" dxfId="8" priority="10" stopIfTrue="1" operator="greaterThan">
      <formula>0</formula>
    </cfRule>
  </conditionalFormatting>
  <conditionalFormatting sqref="AG9">
    <cfRule type="expression" dxfId="7" priority="7" stopIfTrue="1">
      <formula>$E$9=0</formula>
    </cfRule>
    <cfRule type="cellIs" dxfId="6" priority="8" stopIfTrue="1" operator="greaterThan">
      <formula>0</formula>
    </cfRule>
  </conditionalFormatting>
  <conditionalFormatting sqref="AG10">
    <cfRule type="expression" dxfId="5" priority="5" stopIfTrue="1">
      <formula>$E$10=0</formula>
    </cfRule>
    <cfRule type="cellIs" dxfId="4" priority="6" stopIfTrue="1" operator="greaterThan">
      <formula>0</formula>
    </cfRule>
  </conditionalFormatting>
  <conditionalFormatting sqref="AG11">
    <cfRule type="expression" dxfId="3" priority="3" stopIfTrue="1">
      <formula>$E$11=0</formula>
    </cfRule>
    <cfRule type="cellIs" dxfId="2" priority="4" stopIfTrue="1" operator="greaterThan">
      <formula>0</formula>
    </cfRule>
  </conditionalFormatting>
  <conditionalFormatting sqref="AG12">
    <cfRule type="expression" dxfId="1" priority="1" stopIfTrue="1">
      <formula>$E$12=0</formula>
    </cfRule>
    <cfRule type="cellIs" dxfId="0" priority="2" stopIfTrue="1" operator="greaterThan">
      <formula>0</formula>
    </cfRule>
  </conditionalFormatting>
  <dataValidations count="12">
    <dataValidation type="decimal" errorStyle="warning" operator="greaterThan" allowBlank="1" showInputMessage="1" showErrorMessage="1" errorTitle="Out of range" error="Out of the typical range of values. Check your entry. Hit yes to keep or no and enter a new value." promptTitle="TDS for  Hypersaline water" prompt="Enter the TDS value for your site" sqref="AE12" xr:uid="{00000000-0002-0000-0200-000000000000}">
      <formula1>50000</formula1>
    </dataValidation>
    <dataValidation type="decimal" errorStyle="warning" allowBlank="1" showInputMessage="1" showErrorMessage="1" errorTitle="Out of range" error="Out of the typical range of values. Check your entry. Hit yes to keep or no and enter a new value." promptTitle="TDS for fresh water" prompt="Enter the TDS value for your site" sqref="AE8" xr:uid="{00000000-0002-0000-0200-000001000000}">
      <formula1>0</formula1>
      <formula2>800</formula2>
    </dataValidation>
    <dataValidation type="decimal" errorStyle="warning" allowBlank="1" showInputMessage="1" showErrorMessage="1" errorTitle="Out of range" error="Out of the typical range of values. Check your entry. Hit yes to keep or no and enter a new value." promptTitle="TDS for slightly brackish water" prompt="Enter the TDS value for your site" sqref="AE9" xr:uid="{00000000-0002-0000-0200-000002000000}">
      <formula1>800</formula1>
      <formula2>1500</formula2>
    </dataValidation>
    <dataValidation type="decimal" errorStyle="warning" allowBlank="1" showInputMessage="1" showErrorMessage="1" errorTitle="Out of range" error="Out of the typical range of values. Check your entry. Hit yes to keep or no and enter a new value." promptTitle="TDS: moderately brackish water" prompt="Enter the TDS value for your site" sqref="AE10" xr:uid="{00000000-0002-0000-0200-000003000000}">
      <formula1>1500.1</formula1>
      <formula2>3000</formula2>
    </dataValidation>
    <dataValidation type="decimal" errorStyle="warning" allowBlank="1" showInputMessage="1" showErrorMessage="1" errorTitle="Out of range" error="Out of the typical range of values. Check your entry. Hit yes to keep or no and enter a new value." promptTitle="TDS for saline water" prompt="Enter the TDS value for your site" sqref="AE11" xr:uid="{00000000-0002-0000-0200-000004000000}">
      <formula1>4000</formula1>
      <formula2>50001</formula2>
    </dataValidation>
    <dataValidation allowBlank="1" showInputMessage="1" showErrorMessage="1" errorTitle="Do not change" promptTitle="Calculated field " prompt="Do not change this cell - value is automatically calculated from entered TDS value." sqref="AF8:AG12" xr:uid="{00000000-0002-0000-0200-000005000000}"/>
    <dataValidation allowBlank="1" showInputMessage="1" showErrorMessage="1" promptTitle="do not change" prompt="These are calculated values" sqref="D30:H30" xr:uid="{00000000-0002-0000-0200-000006000000}"/>
    <dataValidation allowBlank="1" showInputMessage="1" showErrorMessage="1" promptTitle="Fluid Resistivity" prompt="Do not change - this is controled by slider bar above. _x000a_Slide the bar to fit the description or a known TDS, specific conductance, or fluid resistivity" sqref="G15" xr:uid="{00000000-0002-0000-0200-000007000000}"/>
    <dataValidation allowBlank="1" showInputMessage="1" showErrorMessage="1" prompt="computed value - based on slider bar to right" sqref="G17 G19 G21" xr:uid="{00000000-0002-0000-0200-000008000000}"/>
    <dataValidation type="whole" operator="equal" allowBlank="1" showInputMessage="1" showErrorMessage="1" errorTitle="Saturation " error="should be one." prompt="This assumes full saturation. Please do not change" sqref="G23" xr:uid="{609C844F-041A-4A6E-A46B-A7344C5D726A}">
      <formula1>1</formula1>
    </dataValidation>
    <dataValidation type="decimal" errorStyle="warning" operator="equal" allowBlank="1" showInputMessage="1" showErrorMessage="1" errorTitle="usually -2" error="Please do not change. " promptTitle="Assumed to be -2" prompt="please do not change" sqref="G25" xr:uid="{09588F44-488E-49E8-A7A3-A0ABC50AC55B}">
      <formula1>-2</formula1>
    </dataValidation>
    <dataValidation allowBlank="1" showInputMessage="1" showErrorMessage="1" promptTitle="Controlled by slider above" prompt=" please do not change this.  It is controlled by the slider above.  See manual entry." sqref="E11:E13 G12" xr:uid="{B7CC7759-D20D-44F3-AB42-8E37194D76BC}"/>
  </dataValidations>
  <pageMargins left="0.75" right="0.75" top="1" bottom="1" header="0.5" footer="0.5"/>
  <pageSetup orientation="landscape" horizontalDpi="1200" verticalDpi="12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5" r:id="rId4" name="Scroll Bar 1">
              <controlPr locked="0" defaultSize="0" autoPict="0" altText="scroll bar">
                <anchor moveWithCells="1">
                  <from>
                    <xdr:col>7</xdr:col>
                    <xdr:colOff>101600</xdr:colOff>
                    <xdr:row>18</xdr:row>
                    <xdr:rowOff>76200</xdr:rowOff>
                  </from>
                  <to>
                    <xdr:col>9</xdr:col>
                    <xdr:colOff>82550</xdr:colOff>
                    <xdr:row>19</xdr:row>
                    <xdr:rowOff>0</xdr:rowOff>
                  </to>
                </anchor>
              </controlPr>
            </control>
          </mc:Choice>
        </mc:AlternateContent>
        <mc:AlternateContent xmlns:mc="http://schemas.openxmlformats.org/markup-compatibility/2006">
          <mc:Choice Requires="x14">
            <control shapeId="1026" r:id="rId5" name="Scroll Bar 2">
              <controlPr locked="0" defaultSize="0" autoPict="0" altText="scroll bar">
                <anchor moveWithCells="1">
                  <from>
                    <xdr:col>2</xdr:col>
                    <xdr:colOff>196850</xdr:colOff>
                    <xdr:row>7</xdr:row>
                    <xdr:rowOff>63500</xdr:rowOff>
                  </from>
                  <to>
                    <xdr:col>12</xdr:col>
                    <xdr:colOff>228600</xdr:colOff>
                    <xdr:row>8</xdr:row>
                    <xdr:rowOff>69850</xdr:rowOff>
                  </to>
                </anchor>
              </controlPr>
            </control>
          </mc:Choice>
        </mc:AlternateContent>
        <mc:AlternateContent xmlns:mc="http://schemas.openxmlformats.org/markup-compatibility/2006">
          <mc:Choice Requires="x14">
            <control shapeId="1027" r:id="rId6" name="Scroll Bar 3">
              <controlPr locked="0" defaultSize="0" autoPict="0" altText="scroll bar">
                <anchor moveWithCells="1">
                  <from>
                    <xdr:col>7</xdr:col>
                    <xdr:colOff>107950</xdr:colOff>
                    <xdr:row>20</xdr:row>
                    <xdr:rowOff>31750</xdr:rowOff>
                  </from>
                  <to>
                    <xdr:col>9</xdr:col>
                    <xdr:colOff>82550</xdr:colOff>
                    <xdr:row>21</xdr:row>
                    <xdr:rowOff>0</xdr:rowOff>
                  </to>
                </anchor>
              </controlPr>
            </control>
          </mc:Choice>
        </mc:AlternateContent>
        <mc:AlternateContent xmlns:mc="http://schemas.openxmlformats.org/markup-compatibility/2006">
          <mc:Choice Requires="x14">
            <control shapeId="1028" r:id="rId7" name="Scroll Bar 4">
              <controlPr locked="0" defaultSize="0" autoPict="0" altText="scroll bar">
                <anchor moveWithCells="1">
                  <from>
                    <xdr:col>7</xdr:col>
                    <xdr:colOff>114300</xdr:colOff>
                    <xdr:row>16</xdr:row>
                    <xdr:rowOff>120650</xdr:rowOff>
                  </from>
                  <to>
                    <xdr:col>9</xdr:col>
                    <xdr:colOff>107950</xdr:colOff>
                    <xdr:row>17</xdr:row>
                    <xdr:rowOff>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23B759-D169-490E-82FC-6BBA22BF1544}">
  <sheetPr>
    <tabColor rgb="FFFFC000"/>
  </sheetPr>
  <dimension ref="B1:V24"/>
  <sheetViews>
    <sheetView showGridLines="0" zoomScale="112" zoomScaleNormal="112" workbookViewId="0">
      <selection activeCell="O26" sqref="O26"/>
    </sheetView>
  </sheetViews>
  <sheetFormatPr defaultRowHeight="12.5"/>
  <cols>
    <col min="1" max="1" width="3.81640625" customWidth="1"/>
    <col min="3" max="3" width="19.90625" customWidth="1"/>
    <col min="4" max="4" width="3.90625" customWidth="1"/>
    <col min="5" max="5" width="8.453125" customWidth="1"/>
    <col min="7" max="7" width="2.6328125" customWidth="1"/>
    <col min="9" max="9" width="2.6328125" customWidth="1"/>
    <col min="10" max="10" width="10.6328125" customWidth="1"/>
    <col min="11" max="11" width="3.1796875" customWidth="1"/>
    <col min="13" max="13" width="2.1796875" customWidth="1"/>
    <col min="16" max="16" width="1.54296875" customWidth="1"/>
    <col min="17" max="17" width="2.08984375" customWidth="1"/>
    <col min="18" max="18" width="2" customWidth="1"/>
    <col min="19" max="19" width="11.453125" customWidth="1"/>
    <col min="20" max="20" width="4.08984375" customWidth="1"/>
    <col min="21" max="21" width="11.6328125" customWidth="1"/>
    <col min="22" max="22" width="2.6328125" customWidth="1"/>
  </cols>
  <sheetData>
    <row r="1" spans="2:22">
      <c r="B1" s="268" t="s">
        <v>115</v>
      </c>
    </row>
    <row r="3" spans="2:22" ht="12.65" customHeight="1">
      <c r="B3" s="241"/>
      <c r="C3" s="242"/>
      <c r="D3" s="242"/>
      <c r="E3" s="242"/>
      <c r="F3" s="242"/>
      <c r="G3" s="242"/>
      <c r="H3" s="242"/>
      <c r="I3" s="242"/>
      <c r="J3" s="242"/>
      <c r="K3" s="242"/>
      <c r="L3" s="242"/>
      <c r="M3" s="242"/>
      <c r="N3" s="242"/>
      <c r="O3" s="242"/>
      <c r="P3" s="243"/>
      <c r="R3" s="273"/>
      <c r="S3" s="274" t="s">
        <v>119</v>
      </c>
      <c r="T3" s="274"/>
      <c r="U3" s="274"/>
      <c r="V3" s="275"/>
    </row>
    <row r="4" spans="2:22" ht="18">
      <c r="B4" s="244"/>
      <c r="C4" s="260" t="s">
        <v>100</v>
      </c>
      <c r="D4" s="230"/>
      <c r="E4" s="230"/>
      <c r="F4" s="257" t="s">
        <v>124</v>
      </c>
      <c r="G4" s="230"/>
      <c r="H4" s="230"/>
      <c r="I4" s="230"/>
      <c r="J4" s="230"/>
      <c r="K4" s="230"/>
      <c r="L4" s="230"/>
      <c r="M4" s="230"/>
      <c r="N4" s="230"/>
      <c r="O4" s="230"/>
      <c r="P4" s="232"/>
      <c r="R4" s="276"/>
      <c r="S4" s="41"/>
      <c r="T4" s="41"/>
      <c r="U4" s="41"/>
      <c r="V4" s="277"/>
    </row>
    <row r="5" spans="2:22" ht="27.65" customHeight="1">
      <c r="B5" s="244"/>
      <c r="C5" s="230"/>
      <c r="D5" s="230"/>
      <c r="E5" s="230"/>
      <c r="F5" s="263" t="s">
        <v>88</v>
      </c>
      <c r="G5" s="263"/>
      <c r="H5" s="263" t="s">
        <v>89</v>
      </c>
      <c r="I5" s="263"/>
      <c r="J5" s="263" t="s">
        <v>90</v>
      </c>
      <c r="K5" s="263"/>
      <c r="L5" s="263" t="s">
        <v>96</v>
      </c>
      <c r="M5" s="263"/>
      <c r="N5" s="263" t="s">
        <v>91</v>
      </c>
      <c r="O5" s="263"/>
      <c r="P5" s="232"/>
      <c r="R5" s="276"/>
      <c r="S5" s="270" t="s">
        <v>118</v>
      </c>
      <c r="T5" s="41"/>
      <c r="U5" s="270" t="s">
        <v>121</v>
      </c>
      <c r="V5" s="277"/>
    </row>
    <row r="6" spans="2:22" ht="15.65" customHeight="1">
      <c r="B6" s="244"/>
      <c r="C6" s="230"/>
      <c r="D6" s="230"/>
      <c r="E6" s="230"/>
      <c r="F6" s="264" t="s">
        <v>92</v>
      </c>
      <c r="G6" s="265"/>
      <c r="H6" s="264" t="s">
        <v>93</v>
      </c>
      <c r="I6" s="265"/>
      <c r="J6" s="266" t="s">
        <v>86</v>
      </c>
      <c r="K6" s="257"/>
      <c r="L6" s="264" t="s">
        <v>94</v>
      </c>
      <c r="M6" s="257"/>
      <c r="N6" s="264" t="s">
        <v>95</v>
      </c>
      <c r="O6" s="264" t="s">
        <v>117</v>
      </c>
      <c r="P6" s="232"/>
      <c r="R6" s="276"/>
      <c r="S6" s="297">
        <v>250</v>
      </c>
      <c r="T6" s="271" t="s">
        <v>120</v>
      </c>
      <c r="U6" s="272">
        <f>(S6/10000)^-1</f>
        <v>40</v>
      </c>
      <c r="V6" s="277"/>
    </row>
    <row r="7" spans="2:22" ht="13">
      <c r="B7" s="244"/>
      <c r="C7" s="230"/>
      <c r="D7" s="230"/>
      <c r="E7" s="230"/>
      <c r="F7" s="258" t="s">
        <v>14</v>
      </c>
      <c r="G7" s="258"/>
      <c r="H7" s="258" t="s">
        <v>14</v>
      </c>
      <c r="I7" s="258"/>
      <c r="J7" s="258" t="s">
        <v>34</v>
      </c>
      <c r="K7" s="259"/>
      <c r="L7" s="258" t="s">
        <v>60</v>
      </c>
      <c r="M7" s="259"/>
      <c r="N7" s="258" t="s">
        <v>21</v>
      </c>
      <c r="O7" s="258" t="s">
        <v>116</v>
      </c>
      <c r="P7" s="232"/>
      <c r="R7" s="278"/>
      <c r="S7" s="279"/>
      <c r="T7" s="279"/>
      <c r="U7" s="279"/>
      <c r="V7" s="280"/>
    </row>
    <row r="8" spans="2:22" ht="5.4" customHeight="1">
      <c r="B8" s="244"/>
      <c r="C8" s="230"/>
      <c r="D8" s="230"/>
      <c r="E8" s="230"/>
      <c r="F8" s="258"/>
      <c r="G8" s="258"/>
      <c r="H8" s="258"/>
      <c r="I8" s="258"/>
      <c r="J8" s="258"/>
      <c r="K8" s="259"/>
      <c r="L8" s="258"/>
      <c r="M8" s="259"/>
      <c r="N8" s="258"/>
      <c r="O8" s="258"/>
      <c r="P8" s="232"/>
    </row>
    <row r="9" spans="2:22" ht="20.399999999999999" customHeight="1">
      <c r="B9" s="244"/>
      <c r="C9" s="230"/>
      <c r="D9" s="253" t="s">
        <v>98</v>
      </c>
      <c r="E9" s="230"/>
      <c r="F9" s="247">
        <f>'All-in-One'!H9/('All-in-One'!E17*'All-in-One'!J9^'All-in-One'!E19*('All-in-One'!E21^'All-in-One'!E23))</f>
        <v>48.04497735925726</v>
      </c>
      <c r="G9" s="230"/>
      <c r="H9" s="294">
        <v>250</v>
      </c>
      <c r="I9" s="245"/>
      <c r="J9" s="295">
        <v>0.4</v>
      </c>
      <c r="K9" s="230"/>
      <c r="L9" s="246">
        <f>1/F9*10^4</f>
        <v>208.13830185046822</v>
      </c>
      <c r="M9" s="230"/>
      <c r="N9" s="246">
        <f>1/H9*1000</f>
        <v>4</v>
      </c>
      <c r="O9" s="246">
        <f>+H9/F9</f>
        <v>5.2034575462617063</v>
      </c>
      <c r="P9" s="232"/>
    </row>
    <row r="10" spans="2:22" ht="12" customHeight="1">
      <c r="B10" s="244"/>
      <c r="C10" s="230"/>
      <c r="D10" s="254"/>
      <c r="E10" s="230"/>
      <c r="F10" s="230"/>
      <c r="G10" s="230"/>
      <c r="H10" s="230"/>
      <c r="I10" s="230"/>
      <c r="J10" s="230"/>
      <c r="K10" s="230"/>
      <c r="L10" s="230"/>
      <c r="M10" s="230"/>
      <c r="N10" s="230"/>
      <c r="O10" s="230"/>
      <c r="P10" s="232"/>
    </row>
    <row r="11" spans="2:22" ht="19.75" customHeight="1">
      <c r="B11" s="244"/>
      <c r="C11" s="230"/>
      <c r="D11" s="255" t="s">
        <v>97</v>
      </c>
      <c r="E11" s="230"/>
      <c r="F11" s="294">
        <v>6.89</v>
      </c>
      <c r="G11" s="230"/>
      <c r="H11" s="247">
        <f>(E17*F11)*(J11^E19)*(E21^E23)</f>
        <v>72.738517678467332</v>
      </c>
      <c r="I11" s="230"/>
      <c r="J11" s="295">
        <v>0.27</v>
      </c>
      <c r="K11" s="230"/>
      <c r="L11" s="246">
        <f>1/F11*10^4</f>
        <v>1451.3788098693758</v>
      </c>
      <c r="M11" s="230"/>
      <c r="N11" s="246">
        <f>1/H11*1000</f>
        <v>13.747874330081769</v>
      </c>
      <c r="O11" s="246">
        <f>+H11/F11</f>
        <v>10.557114321983649</v>
      </c>
      <c r="P11" s="232"/>
    </row>
    <row r="12" spans="2:22" ht="13.25" customHeight="1">
      <c r="B12" s="244"/>
      <c r="C12" s="230"/>
      <c r="D12" s="254"/>
      <c r="E12" s="230"/>
      <c r="F12" s="245"/>
      <c r="G12" s="230"/>
      <c r="H12" s="230"/>
      <c r="I12" s="230"/>
      <c r="J12" s="230"/>
      <c r="K12" s="230"/>
      <c r="L12" s="230"/>
      <c r="M12" s="230"/>
      <c r="N12" s="230"/>
      <c r="O12" s="230"/>
      <c r="P12" s="232"/>
    </row>
    <row r="13" spans="2:22" ht="21" customHeight="1">
      <c r="B13" s="244"/>
      <c r="C13" s="230"/>
      <c r="D13" s="253" t="s">
        <v>99</v>
      </c>
      <c r="E13" s="230"/>
      <c r="F13" s="294">
        <v>1</v>
      </c>
      <c r="G13" s="230"/>
      <c r="H13" s="294">
        <v>10</v>
      </c>
      <c r="I13" s="230"/>
      <c r="J13" s="247">
        <f>+(H13/(E17*F13*(E21^E23)))^(1/E19)</f>
        <v>0.27825594022071237</v>
      </c>
      <c r="K13" s="230"/>
      <c r="L13" s="246">
        <f>1/F13*10^4</f>
        <v>10000</v>
      </c>
      <c r="M13" s="230"/>
      <c r="N13" s="246">
        <f>1/H13*1000</f>
        <v>100</v>
      </c>
      <c r="O13" s="246">
        <f>+H13/F13</f>
        <v>10</v>
      </c>
      <c r="P13" s="232"/>
    </row>
    <row r="14" spans="2:22">
      <c r="B14" s="244"/>
      <c r="C14" s="230"/>
      <c r="D14" s="230"/>
      <c r="E14" s="230"/>
      <c r="F14" s="230"/>
      <c r="G14" s="230"/>
      <c r="H14" s="230"/>
      <c r="I14" s="230"/>
      <c r="J14" s="230" t="str">
        <f>+IF(J13&gt;0.55,"Check your numbers","")</f>
        <v/>
      </c>
      <c r="K14" s="230"/>
      <c r="L14" s="230"/>
      <c r="M14" s="230"/>
      <c r="N14" s="230"/>
      <c r="O14" s="230"/>
      <c r="P14" s="232"/>
    </row>
    <row r="15" spans="2:22">
      <c r="B15" s="244"/>
      <c r="C15" s="230"/>
      <c r="D15" s="230"/>
      <c r="E15" s="230"/>
      <c r="F15" s="230"/>
      <c r="G15" s="230"/>
      <c r="H15" s="230"/>
      <c r="I15" s="230"/>
      <c r="J15" s="230"/>
      <c r="K15" s="230"/>
      <c r="L15" s="230"/>
      <c r="M15" s="230"/>
      <c r="N15" s="230"/>
      <c r="O15" s="230"/>
      <c r="P15" s="232"/>
    </row>
    <row r="16" spans="2:22" ht="15.5">
      <c r="B16" s="244"/>
      <c r="C16" s="230"/>
      <c r="D16" s="231"/>
      <c r="E16" s="238"/>
      <c r="F16" s="239"/>
      <c r="G16" s="239"/>
      <c r="H16" s="239"/>
      <c r="I16" s="239"/>
      <c r="J16" s="240" t="s">
        <v>24</v>
      </c>
      <c r="K16" s="230"/>
      <c r="L16" s="230"/>
      <c r="M16" s="230"/>
      <c r="N16" s="230"/>
      <c r="O16" s="230"/>
      <c r="P16" s="232"/>
    </row>
    <row r="17" spans="2:16" ht="13">
      <c r="B17" s="244"/>
      <c r="C17" s="249"/>
      <c r="D17" s="250" t="s">
        <v>69</v>
      </c>
      <c r="E17" s="296">
        <f>+K17/10</f>
        <v>1</v>
      </c>
      <c r="F17" s="262" t="s">
        <v>87</v>
      </c>
      <c r="G17" s="42"/>
      <c r="H17" s="42"/>
      <c r="I17" s="42"/>
      <c r="J17" s="235"/>
      <c r="K17" s="256">
        <v>10</v>
      </c>
      <c r="L17" s="230"/>
      <c r="M17" s="230"/>
      <c r="N17" s="230"/>
      <c r="O17" s="230"/>
      <c r="P17" s="232"/>
    </row>
    <row r="18" spans="2:16" ht="7.25" customHeight="1">
      <c r="B18" s="244"/>
      <c r="C18" s="249"/>
      <c r="D18" s="250"/>
      <c r="E18" s="119"/>
      <c r="F18" s="42"/>
      <c r="G18" s="42"/>
      <c r="H18" s="42"/>
      <c r="I18" s="42"/>
      <c r="J18" s="235"/>
      <c r="K18" s="230"/>
      <c r="L18" s="230"/>
      <c r="M18" s="230"/>
      <c r="N18" s="230"/>
      <c r="O18" s="230"/>
      <c r="P18" s="232"/>
    </row>
    <row r="19" spans="2:16" ht="13">
      <c r="B19" s="244"/>
      <c r="C19" s="249"/>
      <c r="D19" s="250" t="s">
        <v>29</v>
      </c>
      <c r="E19" s="296">
        <f>+($K$19/10)*(-1)</f>
        <v>-1.8</v>
      </c>
      <c r="F19" s="261" t="s">
        <v>101</v>
      </c>
      <c r="G19" s="42"/>
      <c r="H19" s="42"/>
      <c r="I19" s="42"/>
      <c r="J19" s="235"/>
      <c r="K19" s="256">
        <v>18</v>
      </c>
      <c r="L19" s="230"/>
      <c r="M19" s="230"/>
      <c r="N19" s="230"/>
      <c r="O19" s="230"/>
      <c r="P19" s="232"/>
    </row>
    <row r="20" spans="2:16" ht="7.75" customHeight="1">
      <c r="B20" s="244"/>
      <c r="C20" s="249"/>
      <c r="D20" s="250"/>
      <c r="E20" s="182"/>
      <c r="F20" s="42"/>
      <c r="G20" s="42"/>
      <c r="H20" s="42"/>
      <c r="I20" s="42"/>
      <c r="J20" s="235"/>
      <c r="K20" s="230"/>
      <c r="L20" s="230"/>
      <c r="M20" s="230"/>
      <c r="N20" s="230"/>
      <c r="O20" s="230"/>
      <c r="P20" s="232"/>
    </row>
    <row r="21" spans="2:16" ht="13">
      <c r="B21" s="244"/>
      <c r="C21" s="249"/>
      <c r="D21" s="250" t="s">
        <v>31</v>
      </c>
      <c r="E21" s="251">
        <v>1</v>
      </c>
      <c r="F21" s="42"/>
      <c r="G21" s="42"/>
      <c r="H21" s="42"/>
      <c r="I21" s="42"/>
      <c r="J21" s="235"/>
      <c r="K21" s="230"/>
      <c r="L21" s="230"/>
      <c r="M21" s="230"/>
      <c r="N21" s="230"/>
      <c r="O21" s="230"/>
      <c r="P21" s="232"/>
    </row>
    <row r="22" spans="2:16" ht="9.65" customHeight="1">
      <c r="B22" s="244"/>
      <c r="C22" s="249"/>
      <c r="D22" s="250"/>
      <c r="E22" s="251"/>
      <c r="F22" s="42"/>
      <c r="G22" s="42"/>
      <c r="H22" s="42"/>
      <c r="I22" s="42"/>
      <c r="J22" s="235"/>
      <c r="K22" s="230"/>
      <c r="L22" s="230"/>
      <c r="M22" s="230"/>
      <c r="N22" s="230"/>
      <c r="O22" s="230"/>
      <c r="P22" s="232"/>
    </row>
    <row r="23" spans="2:16" ht="15" customHeight="1">
      <c r="B23" s="244"/>
      <c r="C23" s="249"/>
      <c r="D23" s="250" t="s">
        <v>33</v>
      </c>
      <c r="E23" s="252">
        <v>-2</v>
      </c>
      <c r="F23" s="236"/>
      <c r="G23" s="236"/>
      <c r="H23" s="236"/>
      <c r="I23" s="236"/>
      <c r="J23" s="237"/>
      <c r="K23" s="230"/>
      <c r="L23" s="230"/>
      <c r="M23" s="230"/>
      <c r="N23" s="230"/>
      <c r="O23" s="230"/>
      <c r="P23" s="232"/>
    </row>
    <row r="24" spans="2:16" ht="15" customHeight="1">
      <c r="B24" s="248"/>
      <c r="C24" s="233"/>
      <c r="D24" s="233"/>
      <c r="E24" s="233"/>
      <c r="F24" s="233"/>
      <c r="G24" s="233"/>
      <c r="H24" s="233"/>
      <c r="I24" s="233"/>
      <c r="J24" s="233"/>
      <c r="K24" s="233"/>
      <c r="L24" s="267" t="s">
        <v>78</v>
      </c>
      <c r="M24" s="233"/>
      <c r="N24" s="233"/>
      <c r="O24" s="233"/>
      <c r="P24" s="234"/>
    </row>
  </sheetData>
  <dataValidations count="10">
    <dataValidation allowBlank="1" showInputMessage="1" showErrorMessage="1" promptTitle="cementation " prompt="value computed based on slider bar to right" sqref="E19" xr:uid="{9C2EBF30-FC51-4DFC-B149-3AF314AFB466}"/>
    <dataValidation type="decimal" errorStyle="warning" allowBlank="1" showInputMessage="1" showErrorMessage="1" errorTitle="a" error="this tortuosity value is generally between 0.4 and 2" promptTitle="a, tortuosity value" prompt="is  computed based on slider bar to right" sqref="E17" xr:uid="{E7907986-FD7D-40BE-9CA2-145B1F3E3557}">
      <formula1>0.4</formula1>
      <formula2>2</formula2>
    </dataValidation>
    <dataValidation type="whole" operator="equal" allowBlank="1" showInputMessage="1" showErrorMessage="1" errorTitle="Saturation " error="should be one." prompt="This assumes full saturation. Please do not change" sqref="E21" xr:uid="{6C1E190B-04C8-48DE-B5BF-43D84513CCC9}">
      <formula1>1</formula1>
    </dataValidation>
    <dataValidation type="decimal" errorStyle="warning" operator="equal" allowBlank="1" showInputMessage="1" showErrorMessage="1" errorTitle="usually -2" error="Please do not change. " promptTitle="Assumed to be -2" prompt="please do not change" sqref="E23" xr:uid="{57EC74C2-AAF7-4918-B35A-CA1D2319408D}">
      <formula1>-2</formula1>
    </dataValidation>
    <dataValidation allowBlank="1" showInputMessage="1" showErrorMessage="1" promptTitle="computed field " prompt="Please do not change" sqref="F9 H11 J13" xr:uid="{BF83FC60-B457-4C31-8875-DB4759F6507C}"/>
    <dataValidation type="decimal" allowBlank="1" showInputMessage="1" showErrorMessage="1" errorTitle="oops" error="be sure this is a fraction (0 to 1.0)" promptTitle="enter porosity" prompt="as a fraction" sqref="J9 J11" xr:uid="{A6CB7D9F-DE4C-468F-9357-E937BFD82DB0}">
      <formula1>0</formula1>
      <formula2>1</formula2>
    </dataValidation>
    <dataValidation type="decimal" operator="greaterThan" allowBlank="1" showInputMessage="1" showErrorMessage="1" errorTitle="ooops" error="Be sure this is greater than 0" promptTitle="enter bulk resistivity" prompt="in ohm-meters" sqref="H9 H13" xr:uid="{5E4F9DA7-F4DB-4B3B-A365-323A4E5D8ADC}">
      <formula1>0</formula1>
    </dataValidation>
    <dataValidation type="decimal" operator="greaterThan" allowBlank="1" showInputMessage="1" showErrorMessage="1" errorTitle="oops" error="Be sure this value is greater than 0_x000a_" promptTitle="enter fluid resistivity" prompt="in ohm-meters" sqref="F11 F13" xr:uid="{47B48171-190F-4D9C-A39A-C9310915A0A7}">
      <formula1>0</formula1>
    </dataValidation>
    <dataValidation allowBlank="1" showInputMessage="1" showErrorMessage="1" promptTitle="Computed value" prompt="please do not change" sqref="L9:O9 L11:O11 L13:O13" xr:uid="{59089FDF-2C04-49DE-AFDB-62D8C4F77B96}"/>
    <dataValidation type="decimal" operator="greaterThan" allowBlank="1" showInputMessage="1" showErrorMessage="1" errorTitle="Conductivity &gt; 0" error="Please enter a number greater than zero_x000a_" sqref="S6" xr:uid="{613ABA7B-CA2E-4C40-8159-9A1F09550577}">
      <formula1>0</formula1>
    </dataValidation>
  </dataValidations>
  <pageMargins left="0.7" right="0.7" top="0.75" bottom="0.75" header="0.3" footer="0.3"/>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1265" r:id="rId4" name="Scroll Bar 1">
              <controlPr locked="0" defaultSize="0" autoPict="0" altText="scroll bar">
                <anchor moveWithCells="1">
                  <from>
                    <xdr:col>6</xdr:col>
                    <xdr:colOff>88900</xdr:colOff>
                    <xdr:row>16</xdr:row>
                    <xdr:rowOff>12700</xdr:rowOff>
                  </from>
                  <to>
                    <xdr:col>9</xdr:col>
                    <xdr:colOff>444500</xdr:colOff>
                    <xdr:row>17</xdr:row>
                    <xdr:rowOff>12700</xdr:rowOff>
                  </to>
                </anchor>
              </controlPr>
            </control>
          </mc:Choice>
        </mc:AlternateContent>
        <mc:AlternateContent xmlns:mc="http://schemas.openxmlformats.org/markup-compatibility/2006">
          <mc:Choice Requires="x14">
            <control shapeId="11266" r:id="rId5" name="Scroll Bar 2">
              <controlPr locked="0" defaultSize="0" autoPict="0" altText="scroll bar">
                <anchor moveWithCells="1">
                  <from>
                    <xdr:col>6</xdr:col>
                    <xdr:colOff>88900</xdr:colOff>
                    <xdr:row>18</xdr:row>
                    <xdr:rowOff>6350</xdr:rowOff>
                  </from>
                  <to>
                    <xdr:col>9</xdr:col>
                    <xdr:colOff>444500</xdr:colOff>
                    <xdr:row>19</xdr:row>
                    <xdr:rowOff>6350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6" tint="0.39997558519241921"/>
  </sheetPr>
  <dimension ref="B1:K24"/>
  <sheetViews>
    <sheetView showGridLines="0" zoomScale="118" zoomScaleNormal="118" workbookViewId="0">
      <selection activeCell="G28" sqref="G28"/>
    </sheetView>
  </sheetViews>
  <sheetFormatPr defaultRowHeight="12.5"/>
  <cols>
    <col min="1" max="1" width="3.6328125" customWidth="1"/>
    <col min="2" max="2" width="5.08984375" customWidth="1"/>
    <col min="3" max="3" width="2.453125" customWidth="1"/>
    <col min="4" max="4" width="19.6328125" customWidth="1"/>
    <col min="5" max="5" width="10.6328125" customWidth="1"/>
    <col min="6" max="6" width="10.36328125" customWidth="1"/>
    <col min="7" max="7" width="11.36328125" customWidth="1"/>
    <col min="8" max="8" width="13.6328125" customWidth="1"/>
    <col min="9" max="9" width="3.6328125" customWidth="1"/>
    <col min="10" max="10" width="6.6328125" customWidth="1"/>
    <col min="11" max="11" width="3.6328125" customWidth="1"/>
    <col min="26" max="26" width="17.08984375" customWidth="1"/>
    <col min="27" max="27" width="1.453125" customWidth="1"/>
    <col min="28" max="28" width="10.36328125" customWidth="1"/>
    <col min="29" max="29" width="11.08984375" customWidth="1"/>
  </cols>
  <sheetData>
    <row r="1" spans="2:11">
      <c r="B1" s="268" t="s">
        <v>115</v>
      </c>
    </row>
    <row r="2" spans="2:11" ht="13" thickBot="1">
      <c r="B2" s="1"/>
      <c r="C2" s="1"/>
      <c r="D2" s="1"/>
      <c r="E2" s="1"/>
      <c r="F2" s="1"/>
      <c r="G2" s="1"/>
      <c r="H2" s="1"/>
      <c r="I2" s="1"/>
    </row>
    <row r="3" spans="2:11" ht="11.4" customHeight="1">
      <c r="B3" s="2"/>
      <c r="C3" s="3"/>
      <c r="D3" s="3"/>
      <c r="E3" s="3"/>
      <c r="F3" s="3"/>
      <c r="G3" s="3"/>
      <c r="H3" s="3"/>
      <c r="I3" s="3"/>
      <c r="J3" s="3"/>
      <c r="K3" s="4"/>
    </row>
    <row r="4" spans="2:11" ht="15">
      <c r="B4" s="5"/>
      <c r="C4" s="6"/>
      <c r="D4" s="7" t="s">
        <v>67</v>
      </c>
      <c r="E4" s="6"/>
      <c r="F4" s="8"/>
      <c r="G4" s="8"/>
      <c r="H4" s="8"/>
      <c r="I4" s="8"/>
      <c r="J4" s="9"/>
      <c r="K4" s="10"/>
    </row>
    <row r="5" spans="2:11" ht="17.25" customHeight="1">
      <c r="B5" s="5"/>
      <c r="C5" s="11"/>
      <c r="D5" s="142" t="s">
        <v>112</v>
      </c>
      <c r="E5" s="8"/>
      <c r="F5" s="8"/>
      <c r="G5" s="8"/>
      <c r="H5" s="8"/>
      <c r="I5" s="8"/>
      <c r="J5" s="9"/>
      <c r="K5" s="10"/>
    </row>
    <row r="6" spans="2:11" ht="13" thickBot="1">
      <c r="B6" s="5"/>
      <c r="C6" s="9"/>
      <c r="D6" s="9"/>
      <c r="E6" s="9"/>
      <c r="F6" s="9"/>
      <c r="G6" s="9"/>
      <c r="H6" s="9"/>
      <c r="I6" s="9"/>
      <c r="J6" s="9"/>
      <c r="K6" s="10"/>
    </row>
    <row r="7" spans="2:11" ht="13.5" thickBot="1">
      <c r="B7" s="5"/>
      <c r="C7" s="37"/>
      <c r="D7" s="38"/>
      <c r="E7" s="39"/>
      <c r="F7" s="40" t="s">
        <v>22</v>
      </c>
      <c r="G7" s="298">
        <v>50</v>
      </c>
      <c r="H7" s="111" t="s">
        <v>42</v>
      </c>
      <c r="I7" s="111"/>
      <c r="J7" s="183"/>
      <c r="K7" s="10"/>
    </row>
    <row r="8" spans="2:11" ht="14.25" customHeight="1" thickBot="1">
      <c r="B8" s="5"/>
      <c r="C8" s="43"/>
      <c r="D8" s="44" t="s">
        <v>75</v>
      </c>
      <c r="E8" s="39"/>
      <c r="F8" s="40"/>
      <c r="G8" s="185"/>
      <c r="H8" s="9"/>
      <c r="I8" s="9"/>
      <c r="J8" s="89"/>
      <c r="K8" s="10"/>
    </row>
    <row r="9" spans="2:11" ht="22.5" thickBot="1">
      <c r="B9" s="5"/>
      <c r="C9" s="45" t="s">
        <v>83</v>
      </c>
      <c r="D9" s="46"/>
      <c r="E9" s="9"/>
      <c r="F9" s="47" t="s">
        <v>26</v>
      </c>
      <c r="G9" s="299">
        <v>0.37</v>
      </c>
      <c r="H9" s="41" t="s">
        <v>43</v>
      </c>
      <c r="I9" s="41"/>
      <c r="J9" s="115"/>
      <c r="K9" s="48">
        <v>96</v>
      </c>
    </row>
    <row r="10" spans="2:11" ht="14.25" customHeight="1">
      <c r="B10" s="5"/>
      <c r="C10" s="45"/>
      <c r="D10" s="46"/>
      <c r="E10" s="9"/>
      <c r="F10" s="49"/>
      <c r="G10" s="114"/>
      <c r="H10" s="41"/>
      <c r="I10" s="41"/>
      <c r="J10" s="186" t="s">
        <v>24</v>
      </c>
      <c r="K10" s="48"/>
    </row>
    <row r="11" spans="2:11" ht="19.25" customHeight="1">
      <c r="B11" s="50"/>
      <c r="C11" s="51" t="s">
        <v>27</v>
      </c>
      <c r="D11" s="46"/>
      <c r="E11" s="9"/>
      <c r="F11" s="52" t="s">
        <v>69</v>
      </c>
      <c r="G11" s="296">
        <f>+K11/10</f>
        <v>1</v>
      </c>
      <c r="H11" s="41"/>
      <c r="I11" s="41"/>
      <c r="J11" s="115"/>
      <c r="K11" s="48">
        <v>10</v>
      </c>
    </row>
    <row r="12" spans="2:11" ht="6" customHeight="1">
      <c r="B12" s="50"/>
      <c r="C12" s="51"/>
      <c r="D12" s="46"/>
      <c r="E12" s="9"/>
      <c r="F12" s="52"/>
      <c r="G12" s="119"/>
      <c r="H12" s="41"/>
      <c r="I12" s="41"/>
      <c r="J12" s="115"/>
      <c r="K12" s="48"/>
    </row>
    <row r="13" spans="2:11" ht="13">
      <c r="B13" s="50"/>
      <c r="C13" s="51" t="s">
        <v>28</v>
      </c>
      <c r="D13" s="46"/>
      <c r="E13" s="9"/>
      <c r="F13" s="52" t="s">
        <v>29</v>
      </c>
      <c r="G13" s="292">
        <f>+(K13/10)*(-1)</f>
        <v>-1.7</v>
      </c>
      <c r="H13" s="41"/>
      <c r="I13" s="41"/>
      <c r="J13" s="115"/>
      <c r="K13" s="48">
        <v>17</v>
      </c>
    </row>
    <row r="14" spans="2:11" ht="7.25" customHeight="1">
      <c r="B14" s="50"/>
      <c r="C14" s="51"/>
      <c r="D14" s="46"/>
      <c r="E14" s="9"/>
      <c r="F14" s="52"/>
      <c r="G14" s="120"/>
      <c r="H14" s="41"/>
      <c r="I14" s="41"/>
      <c r="J14" s="115"/>
      <c r="K14" s="48"/>
    </row>
    <row r="15" spans="2:11" ht="13">
      <c r="B15" s="50"/>
      <c r="C15" s="51" t="s">
        <v>30</v>
      </c>
      <c r="D15" s="46"/>
      <c r="E15" s="9"/>
      <c r="F15" s="52" t="s">
        <v>31</v>
      </c>
      <c r="G15" s="121">
        <v>1</v>
      </c>
      <c r="H15" s="41"/>
      <c r="I15" s="41"/>
      <c r="J15" s="115"/>
      <c r="K15" s="10"/>
    </row>
    <row r="16" spans="2:11" ht="5.4" customHeight="1">
      <c r="B16" s="50"/>
      <c r="C16" s="51"/>
      <c r="D16" s="46"/>
      <c r="E16" s="9"/>
      <c r="F16" s="52"/>
      <c r="G16" s="121"/>
      <c r="H16" s="41"/>
      <c r="I16" s="41"/>
      <c r="J16" s="115"/>
      <c r="K16" s="10"/>
    </row>
    <row r="17" spans="2:11" ht="13.5" thickBot="1">
      <c r="B17" s="50"/>
      <c r="C17" s="53" t="s">
        <v>32</v>
      </c>
      <c r="D17" s="54"/>
      <c r="E17" s="9"/>
      <c r="F17" s="52" t="s">
        <v>33</v>
      </c>
      <c r="G17" s="124">
        <v>-2</v>
      </c>
      <c r="H17" s="125"/>
      <c r="I17" s="125"/>
      <c r="J17" s="126"/>
      <c r="K17" s="10"/>
    </row>
    <row r="18" spans="2:11">
      <c r="B18" s="50"/>
      <c r="C18" s="9"/>
      <c r="D18" s="9"/>
      <c r="E18" s="9"/>
      <c r="F18" s="9"/>
      <c r="G18" s="9"/>
      <c r="H18" s="9"/>
      <c r="I18" s="9"/>
      <c r="J18" s="9"/>
      <c r="K18" s="10"/>
    </row>
    <row r="19" spans="2:11" ht="13.5" thickBot="1">
      <c r="B19" s="5"/>
      <c r="C19" s="9"/>
      <c r="D19" s="9"/>
      <c r="E19" s="9"/>
      <c r="F19" s="55" t="s">
        <v>14</v>
      </c>
      <c r="G19" s="55" t="s">
        <v>34</v>
      </c>
      <c r="H19" s="9"/>
      <c r="I19" s="9"/>
      <c r="J19" s="9"/>
      <c r="K19" s="10"/>
    </row>
    <row r="20" spans="2:11" ht="13">
      <c r="B20" s="50"/>
      <c r="C20" s="9"/>
      <c r="D20" s="180" t="s">
        <v>65</v>
      </c>
      <c r="E20" s="225"/>
      <c r="F20" s="222" t="s">
        <v>36</v>
      </c>
      <c r="G20" s="58" t="s">
        <v>37</v>
      </c>
      <c r="H20" s="59" t="s">
        <v>38</v>
      </c>
      <c r="I20" s="38"/>
      <c r="J20" s="9"/>
      <c r="K20" s="10"/>
    </row>
    <row r="21" spans="2:11" ht="20.5">
      <c r="B21" s="5"/>
      <c r="C21" s="9"/>
      <c r="D21" s="77" t="s">
        <v>77</v>
      </c>
      <c r="E21" s="226"/>
      <c r="F21" s="223" t="s">
        <v>82</v>
      </c>
      <c r="G21" s="62" t="s">
        <v>40</v>
      </c>
      <c r="H21" s="63" t="s">
        <v>41</v>
      </c>
      <c r="I21" s="64"/>
      <c r="J21" s="9"/>
      <c r="K21" s="10"/>
    </row>
    <row r="22" spans="2:11" ht="14.5" thickBot="1">
      <c r="B22" s="5"/>
      <c r="C22" s="9"/>
      <c r="D22" s="221">
        <f>(a*Entered_Fluid_Res)*(Entered_Porosity^b_cement)*(Sw^n)</f>
        <v>271.03605874088885</v>
      </c>
      <c r="E22" s="227"/>
      <c r="F22" s="224">
        <f>+$G$7</f>
        <v>50</v>
      </c>
      <c r="G22" s="68">
        <f>+$G$9</f>
        <v>0.37</v>
      </c>
      <c r="H22" s="69">
        <f>1/F22*10^4</f>
        <v>200</v>
      </c>
      <c r="I22" s="70"/>
      <c r="J22" s="9"/>
      <c r="K22" s="10"/>
    </row>
    <row r="23" spans="2:11" ht="23.4" customHeight="1" thickBot="1">
      <c r="B23" s="71"/>
      <c r="C23" s="9"/>
      <c r="D23" s="228">
        <f>1/D22*1000</f>
        <v>3.6895459764488479</v>
      </c>
      <c r="E23" s="229" t="s">
        <v>21</v>
      </c>
      <c r="F23" s="9"/>
      <c r="G23" s="9"/>
      <c r="H23" s="72"/>
      <c r="I23" s="9"/>
      <c r="J23" s="9"/>
      <c r="K23" s="10"/>
    </row>
    <row r="24" spans="2:11" ht="13" thickBot="1">
      <c r="B24" s="73"/>
      <c r="C24" s="74" t="s">
        <v>78</v>
      </c>
      <c r="D24" s="74"/>
      <c r="E24" s="74"/>
      <c r="F24" s="74"/>
      <c r="G24" s="74"/>
      <c r="H24" s="74"/>
      <c r="I24" s="74"/>
      <c r="J24" s="74"/>
      <c r="K24" s="75"/>
    </row>
  </sheetData>
  <sheetProtection formatCells="0" formatColumns="0" formatRows="0" insertColumns="0" insertRows="0" deleteColumns="0" deleteRows="0"/>
  <dataValidations count="7">
    <dataValidation type="decimal" operator="greaterThan" allowBlank="1" showInputMessage="1" showErrorMessage="1" promptTitle="Fluid Resistivity" prompt="Enter Fluid Resistivity" sqref="G7" xr:uid="{00000000-0002-0000-0300-000000000000}">
      <formula1>0</formula1>
    </dataValidation>
    <dataValidation allowBlank="1" showInputMessage="1" showErrorMessage="1" promptTitle="do not change" prompt="These are calculated values" sqref="D22:H22" xr:uid="{00000000-0002-0000-0300-000001000000}"/>
    <dataValidation type="decimal" allowBlank="1" showInputMessage="1" showErrorMessage="1" errorTitle="Porosity" error="should be a decimal value between 0 and 1.0" promptTitle="Porosity" prompt="Enter porosity as a decimal value between 0 and 1" sqref="G9" xr:uid="{00000000-0002-0000-0300-000002000000}">
      <formula1>0</formula1>
      <formula2>1</formula2>
    </dataValidation>
    <dataValidation allowBlank="1" showInputMessage="1" showErrorMessage="1" promptTitle="cementation " prompt="value computed based on slider bar to right" sqref="G13" xr:uid="{00000000-0002-0000-0300-000003000000}"/>
    <dataValidation type="decimal" errorStyle="warning" allowBlank="1" showInputMessage="1" showErrorMessage="1" errorTitle="a" error="this tortuosity value is generally between 0.4 and 2" promptTitle="a, tortuosity value" prompt="is  computed based on slider bar to right" sqref="G11" xr:uid="{278B76B1-036A-4045-B375-AB7610B3EDB8}">
      <formula1>0.4</formula1>
      <formula2>2</formula2>
    </dataValidation>
    <dataValidation type="whole" operator="equal" allowBlank="1" showInputMessage="1" showErrorMessage="1" errorTitle="Saturation " error="should be one." prompt="This assumes full saturation. Please do not change" sqref="G15" xr:uid="{8254C0B9-47A0-4126-86DB-59F9433EA542}">
      <formula1>1</formula1>
    </dataValidation>
    <dataValidation type="decimal" errorStyle="warning" operator="equal" allowBlank="1" showInputMessage="1" showErrorMessage="1" errorTitle="usually -2" error="Please do not change. " promptTitle="Assumed to be -2" prompt="please do not change" sqref="G17" xr:uid="{00F9EBB3-FCC0-4321-94D2-22C4C4EC7A3B}">
      <formula1>-2</formula1>
    </dataValidation>
  </dataValidations>
  <pageMargins left="0.75" right="0.75" top="1" bottom="1" header="0.5" footer="0.5"/>
  <pageSetup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2049" r:id="rId4" name="Scroll Bar 1">
              <controlPr locked="0" defaultSize="0" autoPict="0" altText="scroll bar">
                <anchor moveWithCells="1">
                  <from>
                    <xdr:col>7</xdr:col>
                    <xdr:colOff>101600</xdr:colOff>
                    <xdr:row>10</xdr:row>
                    <xdr:rowOff>76200</xdr:rowOff>
                  </from>
                  <to>
                    <xdr:col>9</xdr:col>
                    <xdr:colOff>234950</xdr:colOff>
                    <xdr:row>11</xdr:row>
                    <xdr:rowOff>0</xdr:rowOff>
                  </to>
                </anchor>
              </controlPr>
            </control>
          </mc:Choice>
        </mc:AlternateContent>
        <mc:AlternateContent xmlns:mc="http://schemas.openxmlformats.org/markup-compatibility/2006">
          <mc:Choice Requires="x14">
            <control shapeId="2051" r:id="rId5" name="Scroll Bar 3">
              <controlPr locked="0" defaultSize="0" autoPict="0" altText="scroll bar">
                <anchor moveWithCells="1">
                  <from>
                    <xdr:col>7</xdr:col>
                    <xdr:colOff>76200</xdr:colOff>
                    <xdr:row>12</xdr:row>
                    <xdr:rowOff>31750</xdr:rowOff>
                  </from>
                  <to>
                    <xdr:col>9</xdr:col>
                    <xdr:colOff>234950</xdr:colOff>
                    <xdr:row>13</xdr:row>
                    <xdr:rowOff>25400</xdr:rowOff>
                  </to>
                </anchor>
              </controlPr>
            </control>
          </mc:Choice>
        </mc:AlternateContent>
      </controls>
    </mc:Choice>
  </mc:AlternateContent>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6" tint="0.39997558519241921"/>
  </sheetPr>
  <dimension ref="B1:K26"/>
  <sheetViews>
    <sheetView showGridLines="0" zoomScale="118" zoomScaleNormal="118" workbookViewId="0">
      <selection activeCell="F28" sqref="F28"/>
    </sheetView>
  </sheetViews>
  <sheetFormatPr defaultRowHeight="12.5"/>
  <cols>
    <col min="1" max="1" width="3.6328125" customWidth="1"/>
    <col min="2" max="2" width="5.08984375" customWidth="1"/>
    <col min="3" max="3" width="2.453125" customWidth="1"/>
    <col min="4" max="4" width="19.6328125" customWidth="1"/>
    <col min="5" max="5" width="5.54296875" customWidth="1"/>
    <col min="6" max="6" width="15.453125" customWidth="1"/>
    <col min="7" max="7" width="11.36328125" customWidth="1"/>
    <col min="8" max="8" width="13.6328125" customWidth="1"/>
    <col min="9" max="9" width="3.6328125" customWidth="1"/>
    <col min="10" max="10" width="6.6328125" customWidth="1"/>
    <col min="11" max="11" width="3.6328125" customWidth="1"/>
    <col min="12" max="12" width="53.6328125" customWidth="1"/>
    <col min="21" max="21" width="17.08984375" customWidth="1"/>
    <col min="22" max="22" width="1.453125" customWidth="1"/>
    <col min="23" max="23" width="10.36328125" customWidth="1"/>
    <col min="24" max="24" width="11.08984375" customWidth="1"/>
  </cols>
  <sheetData>
    <row r="1" spans="2:11">
      <c r="B1" s="268" t="s">
        <v>115</v>
      </c>
    </row>
    <row r="2" spans="2:11" ht="13" thickBot="1">
      <c r="B2" s="1"/>
      <c r="C2" s="1"/>
      <c r="D2" s="1"/>
      <c r="E2" s="1"/>
      <c r="F2" s="1"/>
      <c r="G2" s="1"/>
      <c r="H2" s="1"/>
      <c r="I2" s="1"/>
    </row>
    <row r="3" spans="2:11" ht="11.4" customHeight="1">
      <c r="B3" s="92"/>
      <c r="C3" s="93"/>
      <c r="D3" s="93"/>
      <c r="E3" s="93"/>
      <c r="F3" s="93"/>
      <c r="G3" s="93"/>
      <c r="H3" s="93"/>
      <c r="I3" s="93"/>
      <c r="J3" s="93"/>
      <c r="K3" s="94"/>
    </row>
    <row r="4" spans="2:11" ht="17.5">
      <c r="B4" s="95"/>
      <c r="C4" s="96"/>
      <c r="D4" s="300" t="s">
        <v>125</v>
      </c>
      <c r="E4" s="96"/>
      <c r="F4" s="97"/>
      <c r="G4" s="97"/>
      <c r="H4" s="97"/>
      <c r="I4" s="97"/>
      <c r="J4" s="98"/>
      <c r="K4" s="99"/>
    </row>
    <row r="5" spans="2:11" ht="14">
      <c r="B5" s="95"/>
      <c r="C5" s="100"/>
      <c r="D5" s="301" t="s">
        <v>113</v>
      </c>
      <c r="E5" s="97"/>
      <c r="F5" s="97"/>
      <c r="G5" s="97"/>
      <c r="H5" s="97"/>
      <c r="I5" s="97"/>
      <c r="J5" s="98"/>
      <c r="K5" s="99"/>
    </row>
    <row r="6" spans="2:11" ht="13" thickBot="1">
      <c r="B6" s="95"/>
      <c r="C6" s="98"/>
      <c r="D6" s="98"/>
      <c r="E6" s="98"/>
      <c r="F6" s="98"/>
      <c r="G6" s="98"/>
      <c r="H6" s="98"/>
      <c r="I6" s="98"/>
      <c r="J6" s="98"/>
      <c r="K6" s="99"/>
    </row>
    <row r="7" spans="2:11" ht="13.5" thickBot="1">
      <c r="B7" s="95"/>
      <c r="C7" s="101"/>
      <c r="D7" s="102"/>
      <c r="E7" s="103"/>
      <c r="F7" s="104" t="s">
        <v>46</v>
      </c>
      <c r="G7" s="302">
        <v>3000</v>
      </c>
      <c r="H7" s="41" t="s">
        <v>42</v>
      </c>
      <c r="I7" s="41"/>
      <c r="J7" s="42"/>
      <c r="K7" s="99"/>
    </row>
    <row r="8" spans="2:11" ht="17.399999999999999" customHeight="1" thickBot="1">
      <c r="B8" s="95"/>
      <c r="C8" s="105"/>
      <c r="D8" s="106" t="s">
        <v>75</v>
      </c>
      <c r="E8" s="103"/>
      <c r="F8" s="104"/>
      <c r="G8" s="107"/>
      <c r="H8" s="98"/>
      <c r="I8" s="98"/>
      <c r="J8" s="98"/>
      <c r="K8" s="99"/>
    </row>
    <row r="9" spans="2:11" ht="22.5" thickBot="1">
      <c r="B9" s="95"/>
      <c r="C9" s="108" t="s">
        <v>84</v>
      </c>
      <c r="D9" s="109"/>
      <c r="E9" s="98"/>
      <c r="F9" s="110" t="s">
        <v>26</v>
      </c>
      <c r="G9" s="303">
        <v>0.05</v>
      </c>
      <c r="H9" s="111" t="s">
        <v>43</v>
      </c>
      <c r="I9" s="111"/>
      <c r="J9" s="102"/>
      <c r="K9" s="112">
        <v>96</v>
      </c>
    </row>
    <row r="10" spans="2:11" ht="15" customHeight="1">
      <c r="B10" s="95"/>
      <c r="C10" s="108"/>
      <c r="D10" s="109"/>
      <c r="E10" s="98"/>
      <c r="F10" s="113"/>
      <c r="G10" s="114"/>
      <c r="H10" s="41"/>
      <c r="I10" s="41"/>
      <c r="J10" s="186" t="s">
        <v>24</v>
      </c>
      <c r="K10" s="112"/>
    </row>
    <row r="11" spans="2:11" ht="19.25" customHeight="1">
      <c r="B11" s="116"/>
      <c r="C11" s="117" t="s">
        <v>27</v>
      </c>
      <c r="D11" s="109"/>
      <c r="E11" s="98"/>
      <c r="F11" s="118" t="s">
        <v>69</v>
      </c>
      <c r="G11" s="296">
        <f>+K11/10</f>
        <v>0.5</v>
      </c>
      <c r="H11" s="41"/>
      <c r="I11" s="41"/>
      <c r="J11" s="115"/>
      <c r="K11" s="112">
        <v>5</v>
      </c>
    </row>
    <row r="12" spans="2:11" ht="6" customHeight="1">
      <c r="B12" s="116"/>
      <c r="C12" s="117"/>
      <c r="D12" s="109"/>
      <c r="E12" s="98"/>
      <c r="F12" s="118"/>
      <c r="G12" s="119"/>
      <c r="H12" s="41"/>
      <c r="I12" s="41"/>
      <c r="J12" s="115"/>
      <c r="K12" s="112"/>
    </row>
    <row r="13" spans="2:11" ht="13">
      <c r="B13" s="116"/>
      <c r="C13" s="117" t="s">
        <v>28</v>
      </c>
      <c r="D13" s="109"/>
      <c r="E13" s="98"/>
      <c r="F13" s="118" t="s">
        <v>29</v>
      </c>
      <c r="G13" s="292">
        <f>+(K13/10)*(-1)</f>
        <v>-1.6</v>
      </c>
      <c r="H13" s="41"/>
      <c r="I13" s="41"/>
      <c r="J13" s="115"/>
      <c r="K13" s="112">
        <v>16</v>
      </c>
    </row>
    <row r="14" spans="2:11" ht="7.25" customHeight="1">
      <c r="B14" s="116"/>
      <c r="C14" s="117"/>
      <c r="D14" s="109"/>
      <c r="E14" s="98"/>
      <c r="F14" s="118"/>
      <c r="G14" s="120"/>
      <c r="H14" s="41"/>
      <c r="I14" s="41"/>
      <c r="J14" s="115"/>
      <c r="K14" s="112"/>
    </row>
    <row r="15" spans="2:11" ht="13">
      <c r="B15" s="116"/>
      <c r="C15" s="117" t="s">
        <v>47</v>
      </c>
      <c r="D15" s="109"/>
      <c r="E15" s="98"/>
      <c r="F15" s="118" t="s">
        <v>31</v>
      </c>
      <c r="G15" s="121">
        <v>1</v>
      </c>
      <c r="H15" s="41"/>
      <c r="I15" s="41"/>
      <c r="J15" s="115"/>
      <c r="K15" s="99"/>
    </row>
    <row r="16" spans="2:11" ht="5.4" customHeight="1">
      <c r="B16" s="116"/>
      <c r="C16" s="117"/>
      <c r="D16" s="109"/>
      <c r="E16" s="98"/>
      <c r="F16" s="118"/>
      <c r="G16" s="121"/>
      <c r="H16" s="41"/>
      <c r="I16" s="41"/>
      <c r="J16" s="115"/>
      <c r="K16" s="99"/>
    </row>
    <row r="17" spans="2:11" ht="13">
      <c r="B17" s="116"/>
      <c r="C17" s="122" t="s">
        <v>32</v>
      </c>
      <c r="D17" s="123"/>
      <c r="E17" s="98"/>
      <c r="F17" s="118" t="s">
        <v>33</v>
      </c>
      <c r="G17" s="124">
        <v>-2</v>
      </c>
      <c r="H17" s="125"/>
      <c r="I17" s="125"/>
      <c r="J17" s="126"/>
      <c r="K17" s="99"/>
    </row>
    <row r="18" spans="2:11">
      <c r="B18" s="116"/>
      <c r="C18" s="98"/>
      <c r="D18" s="98"/>
      <c r="E18" s="98"/>
      <c r="F18" s="98"/>
      <c r="G18" s="98"/>
      <c r="H18" s="98"/>
      <c r="I18" s="98"/>
      <c r="J18" s="98"/>
      <c r="K18" s="99"/>
    </row>
    <row r="19" spans="2:11" ht="13">
      <c r="B19" s="95"/>
      <c r="C19" s="98"/>
      <c r="D19" s="127" t="s">
        <v>14</v>
      </c>
      <c r="E19" s="98"/>
      <c r="F19" s="98"/>
      <c r="G19" s="127" t="s">
        <v>34</v>
      </c>
      <c r="H19" s="98"/>
      <c r="I19" s="98"/>
      <c r="J19" s="98"/>
      <c r="K19" s="99"/>
    </row>
    <row r="20" spans="2:11" ht="13">
      <c r="B20" s="116"/>
      <c r="C20" s="98"/>
      <c r="D20" s="187" t="s">
        <v>48</v>
      </c>
      <c r="E20" s="98"/>
      <c r="F20" s="128" t="s">
        <v>35</v>
      </c>
      <c r="G20" s="129" t="s">
        <v>37</v>
      </c>
      <c r="H20" s="130" t="s">
        <v>38</v>
      </c>
      <c r="I20" s="102"/>
      <c r="J20" s="98"/>
      <c r="K20" s="99"/>
    </row>
    <row r="21" spans="2:11" ht="20.5">
      <c r="B21" s="95"/>
      <c r="C21" s="98"/>
      <c r="D21" s="188" t="s">
        <v>82</v>
      </c>
      <c r="E21" s="98"/>
      <c r="F21" s="131" t="s">
        <v>76</v>
      </c>
      <c r="G21" s="62" t="s">
        <v>40</v>
      </c>
      <c r="H21" s="63" t="s">
        <v>41</v>
      </c>
      <c r="I21" s="115"/>
      <c r="J21" s="98"/>
      <c r="K21" s="99"/>
    </row>
    <row r="22" spans="2:11" ht="14">
      <c r="B22" s="95"/>
      <c r="C22" s="98"/>
      <c r="D22" s="189">
        <f>Entered_Bulk_Res/(a*Entered_Porosity^b_cement*(Sw^n))</f>
        <v>49.716810260099805</v>
      </c>
      <c r="E22" s="98"/>
      <c r="F22" s="132">
        <f>+Entered_Bulk_Res</f>
        <v>3000</v>
      </c>
      <c r="G22" s="133">
        <f>+Entered_Porosity</f>
        <v>0.05</v>
      </c>
      <c r="H22" s="134">
        <f>1/+ComputedFlRes*10^4</f>
        <v>201.13921121817208</v>
      </c>
      <c r="I22" s="135"/>
      <c r="J22" s="98"/>
      <c r="K22" s="99"/>
    </row>
    <row r="23" spans="2:11" ht="23.4" customHeight="1">
      <c r="B23" s="136"/>
      <c r="C23" s="98"/>
      <c r="D23" s="98"/>
      <c r="E23" s="98"/>
      <c r="F23" s="98"/>
      <c r="G23" s="98"/>
      <c r="H23" s="137"/>
      <c r="I23" s="98"/>
      <c r="J23" s="98"/>
      <c r="K23" s="99"/>
    </row>
    <row r="24" spans="2:11" ht="13" thickBot="1">
      <c r="B24" s="138"/>
      <c r="C24" s="139" t="s">
        <v>78</v>
      </c>
      <c r="D24" s="139"/>
      <c r="E24" s="139"/>
      <c r="F24" s="139"/>
      <c r="G24" s="139"/>
      <c r="H24" s="139"/>
      <c r="I24" s="139"/>
      <c r="J24" s="139"/>
      <c r="K24" s="140"/>
    </row>
    <row r="26" spans="2:11">
      <c r="D26" s="220">
        <f>ComputedFlRes</f>
        <v>49.716810260099805</v>
      </c>
    </row>
  </sheetData>
  <sheetProtection formatCells="0" formatColumns="0" formatRows="0" insertColumns="0" insertRows="0" deleteColumns="0" deleteRows="0"/>
  <dataValidations count="7">
    <dataValidation allowBlank="1" showInputMessage="1" showErrorMessage="1" promptTitle="do not change" prompt="These are calculated values" sqref="D22 F22:H22" xr:uid="{00000000-0002-0000-0400-000000000000}"/>
    <dataValidation allowBlank="1" showInputMessage="1" showErrorMessage="1" promptTitle="a" prompt="value computed based on slider bar to right" sqref="G11" xr:uid="{00000000-0002-0000-0400-000001000000}"/>
    <dataValidation type="decimal" allowBlank="1" showInputMessage="1" showErrorMessage="1" error="Please enter a value between 0 and 1" promptTitle="Porosity" prompt="Enter porosity in decimal form between 0 and 1.0" sqref="G9" xr:uid="{00000000-0002-0000-0400-000002000000}">
      <formula1>0</formula1>
      <formula2>1</formula2>
    </dataValidation>
    <dataValidation allowBlank="1" showInputMessage="1" showErrorMessage="1" promptTitle="Fluid Resistivity" prompt="Enter Fluid Resistivity" sqref="G7" xr:uid="{00000000-0002-0000-0400-000003000000}"/>
    <dataValidation allowBlank="1" showInputMessage="1" showErrorMessage="1" promptTitle="cementation " prompt="value computed based on slider bar to right" sqref="G13" xr:uid="{053E58EF-CF3E-4E11-8D07-0C2A5F88C5FF}"/>
    <dataValidation type="whole" operator="equal" allowBlank="1" showInputMessage="1" showErrorMessage="1" errorTitle="Saturation " error="should be one." prompt="This assumes full saturation. Please do not change" sqref="G15" xr:uid="{08FFF8C5-949B-403D-AB16-BEBDFE71E2AC}">
      <formula1>1</formula1>
    </dataValidation>
    <dataValidation type="decimal" errorStyle="warning" operator="equal" allowBlank="1" showInputMessage="1" showErrorMessage="1" errorTitle="usually -2" error="Please do not change. " promptTitle="Assumed to be -2" prompt="please do not change" sqref="G17" xr:uid="{4B002152-D210-4DD7-BDC1-1805496B7BCC}">
      <formula1>-2</formula1>
    </dataValidation>
  </dataValidations>
  <pageMargins left="0.75" right="0.75" top="1" bottom="1" header="0.5" footer="0.5"/>
  <headerFooter alignWithMargins="0"/>
  <drawing r:id="rId1"/>
  <legacyDrawing r:id="rId2"/>
  <mc:AlternateContent xmlns:mc="http://schemas.openxmlformats.org/markup-compatibility/2006">
    <mc:Choice Requires="x14">
      <controls>
        <mc:AlternateContent xmlns:mc="http://schemas.openxmlformats.org/markup-compatibility/2006">
          <mc:Choice Requires="x14">
            <control shapeId="9217" r:id="rId3" name="Scroll Bar 1">
              <controlPr locked="0" defaultSize="0" autoPict="0" altText="scroll bar">
                <anchor moveWithCells="1">
                  <from>
                    <xdr:col>7</xdr:col>
                    <xdr:colOff>101600</xdr:colOff>
                    <xdr:row>10</xdr:row>
                    <xdr:rowOff>76200</xdr:rowOff>
                  </from>
                  <to>
                    <xdr:col>9</xdr:col>
                    <xdr:colOff>234950</xdr:colOff>
                    <xdr:row>11</xdr:row>
                    <xdr:rowOff>0</xdr:rowOff>
                  </to>
                </anchor>
              </controlPr>
            </control>
          </mc:Choice>
        </mc:AlternateContent>
        <mc:AlternateContent xmlns:mc="http://schemas.openxmlformats.org/markup-compatibility/2006">
          <mc:Choice Requires="x14">
            <control shapeId="9218" r:id="rId4" name="Scroll Bar 2">
              <controlPr locked="0" defaultSize="0" autoPict="0" altText="scroll bar">
                <anchor moveWithCells="1">
                  <from>
                    <xdr:col>7</xdr:col>
                    <xdr:colOff>69850</xdr:colOff>
                    <xdr:row>12</xdr:row>
                    <xdr:rowOff>31750</xdr:rowOff>
                  </from>
                  <to>
                    <xdr:col>9</xdr:col>
                    <xdr:colOff>234950</xdr:colOff>
                    <xdr:row>13</xdr:row>
                    <xdr:rowOff>31750</xdr:rowOff>
                  </to>
                </anchor>
              </controlPr>
            </control>
          </mc:Choice>
        </mc:AlternateContent>
      </controls>
    </mc:Choice>
  </mc:AlternateConten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9EF84B-06BA-4D90-81AC-49CDC180ACE9}">
  <sheetPr>
    <tabColor theme="6" tint="0.39997558519241921"/>
  </sheetPr>
  <dimension ref="B1:L27"/>
  <sheetViews>
    <sheetView showGridLines="0" zoomScale="130" zoomScaleNormal="130" workbookViewId="0">
      <selection activeCell="I26" sqref="I26"/>
    </sheetView>
  </sheetViews>
  <sheetFormatPr defaultRowHeight="12.5"/>
  <cols>
    <col min="1" max="1" width="3.6328125" customWidth="1"/>
    <col min="2" max="2" width="5.08984375" customWidth="1"/>
    <col min="3" max="3" width="2.453125" customWidth="1"/>
    <col min="4" max="4" width="20.6328125" customWidth="1"/>
    <col min="5" max="5" width="10.6328125" customWidth="1"/>
    <col min="6" max="6" width="10.36328125" customWidth="1"/>
    <col min="7" max="7" width="11.81640625" customWidth="1"/>
    <col min="8" max="8" width="13.6328125" customWidth="1"/>
    <col min="9" max="9" width="3.6328125" customWidth="1"/>
    <col min="10" max="10" width="6.6328125" customWidth="1"/>
    <col min="11" max="11" width="3.6328125" customWidth="1"/>
    <col min="26" max="26" width="17.08984375" customWidth="1"/>
    <col min="27" max="27" width="1.453125" customWidth="1"/>
    <col min="28" max="28" width="10.36328125" customWidth="1"/>
    <col min="29" max="29" width="11.08984375" customWidth="1"/>
  </cols>
  <sheetData>
    <row r="1" spans="2:11">
      <c r="B1" s="268" t="s">
        <v>115</v>
      </c>
    </row>
    <row r="2" spans="2:11" ht="13" thickBot="1">
      <c r="B2" s="1"/>
      <c r="C2" s="1"/>
      <c r="D2" s="1"/>
      <c r="E2" s="1"/>
      <c r="F2" s="1"/>
      <c r="G2" s="1"/>
      <c r="H2" s="1"/>
      <c r="I2" s="1"/>
    </row>
    <row r="3" spans="2:11" ht="11.4" customHeight="1">
      <c r="B3" s="194"/>
      <c r="C3" s="199"/>
      <c r="D3" s="199"/>
      <c r="E3" s="199"/>
      <c r="F3" s="199"/>
      <c r="G3" s="199"/>
      <c r="H3" s="199"/>
      <c r="I3" s="199"/>
      <c r="J3" s="199"/>
      <c r="K3" s="200"/>
    </row>
    <row r="4" spans="2:11" ht="15">
      <c r="B4" s="195"/>
      <c r="C4" s="201"/>
      <c r="D4" s="202" t="s">
        <v>81</v>
      </c>
      <c r="E4" s="201"/>
      <c r="F4" s="203"/>
      <c r="G4" s="203"/>
      <c r="H4" s="203"/>
      <c r="I4" s="203"/>
      <c r="J4" s="204"/>
      <c r="K4" s="205"/>
    </row>
    <row r="5" spans="2:11" ht="17.25" customHeight="1">
      <c r="B5" s="195"/>
      <c r="C5" s="206"/>
      <c r="D5" s="207" t="s">
        <v>114</v>
      </c>
      <c r="E5" s="203"/>
      <c r="F5" s="203"/>
      <c r="G5" s="203"/>
      <c r="H5" s="203"/>
      <c r="I5" s="203"/>
      <c r="J5" s="204"/>
      <c r="K5" s="205"/>
    </row>
    <row r="6" spans="2:11" ht="13" thickBot="1">
      <c r="B6" s="195"/>
      <c r="C6" s="204"/>
      <c r="D6" s="204"/>
      <c r="E6" s="204"/>
      <c r="F6" s="204"/>
      <c r="G6" s="204"/>
      <c r="H6" s="204"/>
      <c r="I6" s="204"/>
      <c r="J6" s="204"/>
      <c r="K6" s="205"/>
    </row>
    <row r="7" spans="2:11" ht="13.5" thickBot="1">
      <c r="B7" s="195"/>
      <c r="C7" s="37"/>
      <c r="D7" s="38"/>
      <c r="E7" s="208"/>
      <c r="F7" s="209" t="s">
        <v>22</v>
      </c>
      <c r="G7" s="298">
        <v>3.03</v>
      </c>
      <c r="H7" s="111" t="s">
        <v>42</v>
      </c>
      <c r="I7" s="111"/>
      <c r="J7" s="183"/>
      <c r="K7" s="205"/>
    </row>
    <row r="8" spans="2:11" ht="14.25" customHeight="1" thickBot="1">
      <c r="B8" s="195"/>
      <c r="C8" s="43"/>
      <c r="D8" s="44" t="s">
        <v>75</v>
      </c>
      <c r="E8" s="208"/>
      <c r="F8" s="209"/>
      <c r="G8" s="214"/>
      <c r="H8" s="204"/>
      <c r="I8" s="204"/>
      <c r="J8" s="215"/>
      <c r="K8" s="205"/>
    </row>
    <row r="9" spans="2:11" ht="18" thickBot="1">
      <c r="B9" s="195"/>
      <c r="C9" s="193" t="s">
        <v>85</v>
      </c>
      <c r="D9" s="46"/>
      <c r="E9" s="204"/>
      <c r="F9" s="210" t="s">
        <v>79</v>
      </c>
      <c r="G9" s="299">
        <v>13</v>
      </c>
      <c r="H9" s="41" t="s">
        <v>43</v>
      </c>
      <c r="I9" s="41"/>
      <c r="J9" s="115"/>
      <c r="K9" s="216">
        <v>96</v>
      </c>
    </row>
    <row r="10" spans="2:11" ht="14.25" customHeight="1">
      <c r="B10" s="195"/>
      <c r="C10" s="45"/>
      <c r="D10" s="46"/>
      <c r="E10" s="204"/>
      <c r="F10" s="211"/>
      <c r="G10" s="114"/>
      <c r="H10" s="41"/>
      <c r="I10" s="41"/>
      <c r="J10" s="186" t="s">
        <v>24</v>
      </c>
      <c r="K10" s="216"/>
    </row>
    <row r="11" spans="2:11" ht="19.25" customHeight="1">
      <c r="B11" s="196"/>
      <c r="C11" s="51" t="s">
        <v>27</v>
      </c>
      <c r="D11" s="46"/>
      <c r="E11" s="204"/>
      <c r="F11" s="210" t="s">
        <v>69</v>
      </c>
      <c r="G11" s="296">
        <f>+K11/10</f>
        <v>1</v>
      </c>
      <c r="H11" s="41"/>
      <c r="I11" s="41"/>
      <c r="J11" s="115"/>
      <c r="K11" s="216">
        <v>10</v>
      </c>
    </row>
    <row r="12" spans="2:11" ht="6" customHeight="1">
      <c r="B12" s="196"/>
      <c r="C12" s="51"/>
      <c r="D12" s="46"/>
      <c r="E12" s="204"/>
      <c r="F12" s="210"/>
      <c r="G12" s="119"/>
      <c r="H12" s="41"/>
      <c r="I12" s="41"/>
      <c r="J12" s="115"/>
      <c r="K12" s="216"/>
    </row>
    <row r="13" spans="2:11" ht="13">
      <c r="B13" s="196"/>
      <c r="C13" s="51" t="s">
        <v>28</v>
      </c>
      <c r="D13" s="46"/>
      <c r="E13" s="204"/>
      <c r="F13" s="210" t="s">
        <v>29</v>
      </c>
      <c r="G13" s="292">
        <f>+(K13/10)*(-1)</f>
        <v>-1.7</v>
      </c>
      <c r="H13" s="41"/>
      <c r="I13" s="41"/>
      <c r="J13" s="115"/>
      <c r="K13" s="216">
        <v>17</v>
      </c>
    </row>
    <row r="14" spans="2:11" ht="7.25" customHeight="1">
      <c r="B14" s="196"/>
      <c r="C14" s="51"/>
      <c r="D14" s="46"/>
      <c r="E14" s="204"/>
      <c r="F14" s="210"/>
      <c r="G14" s="120"/>
      <c r="H14" s="41"/>
      <c r="I14" s="41"/>
      <c r="J14" s="115"/>
      <c r="K14" s="216"/>
    </row>
    <row r="15" spans="2:11" ht="13">
      <c r="B15" s="196"/>
      <c r="C15" s="51" t="s">
        <v>30</v>
      </c>
      <c r="D15" s="46"/>
      <c r="E15" s="204"/>
      <c r="F15" s="210" t="s">
        <v>31</v>
      </c>
      <c r="G15" s="121">
        <v>1</v>
      </c>
      <c r="H15" s="41"/>
      <c r="I15" s="41"/>
      <c r="J15" s="115"/>
      <c r="K15" s="205"/>
    </row>
    <row r="16" spans="2:11" ht="5.4" customHeight="1">
      <c r="B16" s="196"/>
      <c r="C16" s="51"/>
      <c r="D16" s="46"/>
      <c r="E16" s="204"/>
      <c r="F16" s="210"/>
      <c r="G16" s="121"/>
      <c r="H16" s="41"/>
      <c r="I16" s="41"/>
      <c r="J16" s="115"/>
      <c r="K16" s="205"/>
    </row>
    <row r="17" spans="2:12" ht="13.5" thickBot="1">
      <c r="B17" s="196"/>
      <c r="C17" s="53" t="s">
        <v>32</v>
      </c>
      <c r="D17" s="54"/>
      <c r="E17" s="204"/>
      <c r="F17" s="210" t="s">
        <v>33</v>
      </c>
      <c r="G17" s="124">
        <v>-2</v>
      </c>
      <c r="H17" s="125"/>
      <c r="I17" s="125"/>
      <c r="J17" s="126"/>
      <c r="K17" s="205"/>
    </row>
    <row r="18" spans="2:12">
      <c r="B18" s="196"/>
      <c r="C18" s="204"/>
      <c r="D18" s="204"/>
      <c r="E18" s="204"/>
      <c r="F18" s="204"/>
      <c r="G18" s="204"/>
      <c r="H18" s="204"/>
      <c r="I18" s="204"/>
      <c r="J18" s="204"/>
      <c r="K18" s="205"/>
    </row>
    <row r="19" spans="2:12" ht="13.5" thickBot="1">
      <c r="B19" s="195"/>
      <c r="C19" s="204"/>
      <c r="D19" s="204"/>
      <c r="E19" s="204"/>
      <c r="F19" s="212" t="s">
        <v>14</v>
      </c>
      <c r="G19" s="212" t="s">
        <v>78</v>
      </c>
      <c r="H19" s="204"/>
      <c r="I19" s="204"/>
      <c r="J19" s="204"/>
      <c r="K19" s="205"/>
    </row>
    <row r="20" spans="2:12" ht="13">
      <c r="B20" s="196"/>
      <c r="C20" s="204"/>
      <c r="D20" s="180"/>
      <c r="E20" s="56"/>
      <c r="F20" s="57" t="s">
        <v>36</v>
      </c>
      <c r="G20" s="58" t="s">
        <v>80</v>
      </c>
      <c r="H20" s="59" t="s">
        <v>38</v>
      </c>
      <c r="I20" s="38"/>
      <c r="J20" s="204"/>
      <c r="K20" s="205"/>
    </row>
    <row r="21" spans="2:12" ht="20.5">
      <c r="B21" s="195"/>
      <c r="C21" s="204"/>
      <c r="D21" s="191" t="s">
        <v>26</v>
      </c>
      <c r="E21" s="219">
        <f>+D22*100</f>
        <v>42.456163851655724</v>
      </c>
      <c r="F21" s="61" t="s">
        <v>39</v>
      </c>
      <c r="G21" s="192" t="s">
        <v>77</v>
      </c>
      <c r="H21" s="63" t="s">
        <v>41</v>
      </c>
      <c r="I21" s="64"/>
      <c r="J21" s="204"/>
      <c r="K21" s="205"/>
    </row>
    <row r="22" spans="2:12" ht="14.5" thickBot="1">
      <c r="B22" s="195"/>
      <c r="C22" s="204"/>
      <c r="D22" s="141">
        <f>+(BulkResistivityManual/(a*Entered_Fluid_Res*(Sw^n)))^(1/b_cement)</f>
        <v>0.4245616385165572</v>
      </c>
      <c r="E22" s="66" t="s">
        <v>78</v>
      </c>
      <c r="F22" s="67">
        <f>+$G$7</f>
        <v>3.03</v>
      </c>
      <c r="G22" s="68">
        <f>+$G$9</f>
        <v>13</v>
      </c>
      <c r="H22" s="69">
        <f>1/F22*10^4</f>
        <v>3300.3300330033003</v>
      </c>
      <c r="I22" s="70"/>
      <c r="J22" s="204"/>
      <c r="K22" s="205"/>
    </row>
    <row r="23" spans="2:12" ht="23.4" customHeight="1">
      <c r="B23" s="197"/>
      <c r="C23" s="204"/>
      <c r="D23" s="204"/>
      <c r="E23" s="204"/>
      <c r="F23" s="204"/>
      <c r="G23" s="204"/>
      <c r="H23" s="218"/>
      <c r="I23" s="204"/>
      <c r="J23" s="204"/>
      <c r="K23" s="205"/>
    </row>
    <row r="24" spans="2:12" ht="13" thickBot="1">
      <c r="B24" s="198"/>
      <c r="C24" s="213" t="s">
        <v>78</v>
      </c>
      <c r="D24" s="213"/>
      <c r="E24" s="213"/>
      <c r="F24" s="213"/>
      <c r="G24" s="213"/>
      <c r="H24" s="213"/>
      <c r="I24" s="213"/>
      <c r="J24" s="213"/>
      <c r="K24" s="217"/>
    </row>
    <row r="26" spans="2:12">
      <c r="L26" t="s">
        <v>78</v>
      </c>
    </row>
    <row r="27" spans="2:12" ht="13">
      <c r="D27" s="190"/>
    </row>
  </sheetData>
  <sheetProtection formatCells="0" formatColumns="0" formatRows="0" insertColumns="0" insertRows="0" deleteColumns="0" deleteRows="0"/>
  <dataValidations count="7">
    <dataValidation type="decimal" errorStyle="warning" operator="equal" allowBlank="1" showInputMessage="1" showErrorMessage="1" errorTitle="usually -2" error="Please do not change. " promptTitle="Assumed to be -2" prompt="please do not change" sqref="G17" xr:uid="{3A2609B3-5B05-4671-B502-F015A6F8F13D}">
      <formula1>-2</formula1>
    </dataValidation>
    <dataValidation type="whole" operator="equal" allowBlank="1" showInputMessage="1" showErrorMessage="1" errorTitle="Saturation " error="should be one." prompt="This assumes full saturation. Please do not change" sqref="G15" xr:uid="{961050ED-EBAE-458B-B231-9F14C5294042}">
      <formula1>1</formula1>
    </dataValidation>
    <dataValidation type="decimal" errorStyle="warning" allowBlank="1" showInputMessage="1" showErrorMessage="1" errorTitle="a" error="this tortuosity value is generally between 0.4 and 2" promptTitle="a, tortuosity value" prompt="is  computed based on slider bar to right" sqref="G11" xr:uid="{0CB9719E-148B-4708-AD82-1A519139375F}">
      <formula1>0.4</formula1>
      <formula2>2</formula2>
    </dataValidation>
    <dataValidation allowBlank="1" showInputMessage="1" showErrorMessage="1" promptTitle="cementation " prompt="value computed based on slider bar to right" sqref="G13" xr:uid="{7117C495-397F-4363-A1EC-F2BB141D7A58}"/>
    <dataValidation type="decimal" operator="greaterThan" allowBlank="1" showInputMessage="1" showErrorMessage="1" errorTitle="Porosity" error="should be a decimal value between 0 and 1.0" promptTitle="Bulk Res" prompt="Enter bulk resistivty (in ohm-m) " sqref="G9" xr:uid="{0C8EFC2D-7173-4C7E-8F91-C6D06144DC1E}">
      <formula1>0</formula1>
    </dataValidation>
    <dataValidation allowBlank="1" showInputMessage="1" showErrorMessage="1" promptTitle="do not change" prompt="These are calculated values" sqref="D22:H22" xr:uid="{F29FCC32-C317-4219-B6C6-A62A293E1E05}"/>
    <dataValidation type="decimal" operator="greaterThan" allowBlank="1" showInputMessage="1" showErrorMessage="1" promptTitle="Fluid Resistivity" prompt="Enter Fluid Resistivity" sqref="G7" xr:uid="{C48B02B1-A5A7-4270-8039-3C0066BF969F}">
      <formula1>0</formula1>
    </dataValidation>
  </dataValidations>
  <pageMargins left="0.75" right="0.75" top="1" bottom="1" header="0.5" footer="0.5"/>
  <pageSetup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41" r:id="rId4" name="Scroll Bar 1">
              <controlPr locked="0" defaultSize="0" autoPict="0" altText="scroll bar">
                <anchor moveWithCells="1">
                  <from>
                    <xdr:col>7</xdr:col>
                    <xdr:colOff>101600</xdr:colOff>
                    <xdr:row>10</xdr:row>
                    <xdr:rowOff>76200</xdr:rowOff>
                  </from>
                  <to>
                    <xdr:col>9</xdr:col>
                    <xdr:colOff>234950</xdr:colOff>
                    <xdr:row>11</xdr:row>
                    <xdr:rowOff>0</xdr:rowOff>
                  </to>
                </anchor>
              </controlPr>
            </control>
          </mc:Choice>
        </mc:AlternateContent>
        <mc:AlternateContent xmlns:mc="http://schemas.openxmlformats.org/markup-compatibility/2006">
          <mc:Choice Requires="x14">
            <control shapeId="10242" r:id="rId5" name="Scroll Bar 2">
              <controlPr locked="0" defaultSize="0" autoPict="0" altText="scroll bar">
                <anchor moveWithCells="1">
                  <from>
                    <xdr:col>7</xdr:col>
                    <xdr:colOff>76200</xdr:colOff>
                    <xdr:row>12</xdr:row>
                    <xdr:rowOff>31750</xdr:rowOff>
                  </from>
                  <to>
                    <xdr:col>9</xdr:col>
                    <xdr:colOff>234950</xdr:colOff>
                    <xdr:row>13</xdr:row>
                    <xdr:rowOff>25400</xdr:rowOff>
                  </to>
                </anchor>
              </controlPr>
            </control>
          </mc:Choice>
        </mc:AlternateContent>
      </controls>
    </mc:Choice>
  </mc:AlternateConten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8FA9F9-E17B-4C6A-BE8B-693E98D68AE0}">
  <sheetPr>
    <tabColor theme="5" tint="0.79998168889431442"/>
  </sheetPr>
  <dimension ref="C35:D35"/>
  <sheetViews>
    <sheetView showGridLines="0" topLeftCell="A3" zoomScaleNormal="100" workbookViewId="0">
      <selection activeCell="H26" sqref="H26"/>
    </sheetView>
  </sheetViews>
  <sheetFormatPr defaultRowHeight="12.5"/>
  <cols>
    <col min="1" max="1" width="3.6328125" customWidth="1"/>
  </cols>
  <sheetData>
    <row r="35" spans="3:4">
      <c r="C35" t="s">
        <v>110</v>
      </c>
      <c r="D35" t="s">
        <v>111</v>
      </c>
    </row>
  </sheetData>
  <sheetProtection formatCells="0" formatColumns="0" formatRows="0" insertColumns="0" insertRows="0" deleteColumns="0" deleteRows="0"/>
  <pageMargins left="0.75" right="0.75" top="1" bottom="1" header="0.5" footer="0.5"/>
  <pageSetup orientation="portrait" horizontalDpi="1200" verticalDpi="1200"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4159ED-E57E-4832-B670-7CB104BFC52D}">
  <dimension ref="B4:D43"/>
  <sheetViews>
    <sheetView showGridLines="0" zoomScale="87" zoomScaleNormal="87" workbookViewId="0">
      <selection activeCell="E48" sqref="E48"/>
    </sheetView>
  </sheetViews>
  <sheetFormatPr defaultRowHeight="12.5"/>
  <cols>
    <col min="1" max="1" width="4.08984375" customWidth="1"/>
    <col min="3" max="3" width="67.453125" customWidth="1"/>
    <col min="4" max="4" width="5.90625" customWidth="1"/>
    <col min="5" max="5" width="119" customWidth="1"/>
  </cols>
  <sheetData>
    <row r="4" spans="4:4">
      <c r="D4" t="s">
        <v>102</v>
      </c>
    </row>
    <row r="37" spans="2:3" ht="13">
      <c r="B37" s="143" t="s">
        <v>103</v>
      </c>
    </row>
    <row r="38" spans="2:3" ht="13">
      <c r="B38" s="143" t="s">
        <v>104</v>
      </c>
    </row>
    <row r="39" spans="2:3" ht="13">
      <c r="B39" s="143" t="s">
        <v>105</v>
      </c>
    </row>
    <row r="40" spans="2:3" ht="13">
      <c r="B40" s="143" t="s">
        <v>106</v>
      </c>
    </row>
    <row r="41" spans="2:3" ht="13">
      <c r="B41" s="143"/>
      <c r="C41" s="143" t="s">
        <v>107</v>
      </c>
    </row>
    <row r="42" spans="2:3" ht="13">
      <c r="B42" s="143"/>
      <c r="C42" s="143" t="s">
        <v>108</v>
      </c>
    </row>
    <row r="43" spans="2:3" ht="13">
      <c r="C43" s="143" t="s">
        <v>109</v>
      </c>
    </row>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39</vt:i4>
      </vt:variant>
    </vt:vector>
  </HeadingPairs>
  <TitlesOfParts>
    <vt:vector size="49" baseType="lpstr">
      <vt:lpstr>INTRO</vt:lpstr>
      <vt:lpstr>Units</vt:lpstr>
      <vt:lpstr>Slide(fresh)</vt:lpstr>
      <vt:lpstr>Slide(salty)</vt:lpstr>
      <vt:lpstr>All-in-One</vt:lpstr>
      <vt:lpstr>BulkRes-manual</vt:lpstr>
      <vt:lpstr>FlRes-manual</vt:lpstr>
      <vt:lpstr>Porosity-manual</vt:lpstr>
      <vt:lpstr>Resistivity</vt:lpstr>
      <vt:lpstr>Supporting information</vt:lpstr>
      <vt:lpstr>'BulkRes-manual'!a</vt:lpstr>
      <vt:lpstr>'FlRes-manual'!a</vt:lpstr>
      <vt:lpstr>'Porosity-manual'!a</vt:lpstr>
      <vt:lpstr>'Slide(fresh)'!a</vt:lpstr>
      <vt:lpstr>a</vt:lpstr>
      <vt:lpstr>'BulkRes-manual'!b_cement</vt:lpstr>
      <vt:lpstr>'FlRes-manual'!b_cement</vt:lpstr>
      <vt:lpstr>'Porosity-manual'!b_cement</vt:lpstr>
      <vt:lpstr>'Slide(fresh)'!b_cement</vt:lpstr>
      <vt:lpstr>b_cement</vt:lpstr>
      <vt:lpstr>'Porosity-manual'!BulkResistivityManual</vt:lpstr>
      <vt:lpstr>ComputedFlRes</vt:lpstr>
      <vt:lpstr>Entered_Bulk_Res</vt:lpstr>
      <vt:lpstr>'FlRes-manual'!Entered_Fluid_Res</vt:lpstr>
      <vt:lpstr>'Porosity-manual'!Entered_Fluid_Res</vt:lpstr>
      <vt:lpstr>Entered_Fluid_Res</vt:lpstr>
      <vt:lpstr>'FlRes-manual'!Entered_Porosity</vt:lpstr>
      <vt:lpstr>'Porosity-manual'!Entered_Porosity</vt:lpstr>
      <vt:lpstr>Entered_Porosity</vt:lpstr>
      <vt:lpstr>'BulkRes-manual'!Fl_Res</vt:lpstr>
      <vt:lpstr>'FlRes-manual'!Fl_Res</vt:lpstr>
      <vt:lpstr>'Porosity-manual'!Fl_Res</vt:lpstr>
      <vt:lpstr>'Slide(fresh)'!Fl_Res</vt:lpstr>
      <vt:lpstr>Fl_Res</vt:lpstr>
      <vt:lpstr>'BulkRes-manual'!n</vt:lpstr>
      <vt:lpstr>'FlRes-manual'!n</vt:lpstr>
      <vt:lpstr>'Porosity-manual'!n</vt:lpstr>
      <vt:lpstr>'Slide(fresh)'!n</vt:lpstr>
      <vt:lpstr>n</vt:lpstr>
      <vt:lpstr>'BulkRes-manual'!porosity</vt:lpstr>
      <vt:lpstr>'FlRes-manual'!porosity</vt:lpstr>
      <vt:lpstr>'Porosity-manual'!porosity</vt:lpstr>
      <vt:lpstr>'Slide(fresh)'!porosity</vt:lpstr>
      <vt:lpstr>porosity</vt:lpstr>
      <vt:lpstr>'BulkRes-manual'!Sw</vt:lpstr>
      <vt:lpstr>'FlRes-manual'!Sw</vt:lpstr>
      <vt:lpstr>'Porosity-manual'!Sw</vt:lpstr>
      <vt:lpstr>'Slide(fresh)'!Sw</vt:lpstr>
      <vt:lpstr>Sw</vt:lpstr>
    </vt:vector>
  </TitlesOfParts>
  <Company>USGS-OGW-BG</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Archies Law Excel Utility</dc:title>
  <dc:subject>training tool</dc:subject>
  <dc:creator>USGS-OGW-BG, Carole Johnson</dc:creator>
  <cp:keywords>archie, TDS scale, fluid resistivity</cp:keywords>
  <cp:lastModifiedBy>Werkema, Dale</cp:lastModifiedBy>
  <cp:lastPrinted>2019-05-01T20:48:56Z</cp:lastPrinted>
  <dcterms:created xsi:type="dcterms:W3CDTF">2014-02-14T16:49:45Z</dcterms:created>
  <dcterms:modified xsi:type="dcterms:W3CDTF">2023-01-13T16:54:30Z</dcterms:modified>
</cp:coreProperties>
</file>